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990" tabRatio="500" activeTab="0"/>
  </bookViews>
  <sheets>
    <sheet name="Ravvedimento 2022" sheetId="1" r:id="rId1"/>
  </sheets>
  <definedNames>
    <definedName name="aliqSanz30gg">'Ravvedimento 2022'!$K$57</definedName>
    <definedName name="aliqSanz90gg">'Ravvedimento 2022'!$K$58</definedName>
    <definedName name="aliqSanzOltre30gg">'Ravvedimento 2022'!$K$59</definedName>
    <definedName name="aliquota_sanzione">'Ravvedimento 2022'!$K$60</definedName>
    <definedName name="anno_di_competenza">'Ravvedimento 2022'!$L$19</definedName>
    <definedName name="data_ravvedimento">'Ravvedimento 2022'!$J$14</definedName>
    <definedName name="data_scadenza">'Ravvedimento 2022'!$J$8</definedName>
    <definedName name="diritto_annuo_dovuto">'Ravvedimento 2022'!$J$6</definedName>
    <definedName name="diritto_residuo">'Ravvedimento 2022'!$J$12</definedName>
    <definedName name="dirittoVersato">'Ravvedimento 2022'!$J$10</definedName>
    <definedName name="giorni_di_ritardo">'Ravvedimento 2022'!$J$39</definedName>
    <definedName name="interesse_dovuto">'Ravvedimento 2022'!$L$39</definedName>
    <definedName name="NoCalcolo">'Ravvedimento 2022'!$C$41</definedName>
    <definedName name="oltre_anno">'Ravvedimento 2022'!$B$41</definedName>
    <definedName name="Ravv90gg">'Ravvedimento 2022'!$B$58</definedName>
    <definedName name="RavvBreve">'Ravvedimento 2022'!$B$57</definedName>
    <definedName name="RavvLungo">'Ravvedimento 2022'!$B$59</definedName>
    <definedName name="sigla_provincia">'Ravvedimento 2022'!$L$12</definedName>
    <definedName name="tb_aliquoteSanzioni">'Ravvedimento 2022'!$B$53:$M$55</definedName>
  </definedNames>
  <calcPr calcId="191029"/>
  <extLst/>
</workbook>
</file>

<file path=xl/sharedStrings.xml><?xml version="1.0" encoding="utf-8"?>
<sst xmlns="http://schemas.openxmlformats.org/spreadsheetml/2006/main" count="41" uniqueCount="40">
  <si>
    <t>Decreto  Ministero Attività produttive n. 54 del 27.01.2005 - GU n. 90 19.04.05 - Art. 13 decreto lgs. N. 472/97</t>
  </si>
  <si>
    <t>data di scadenza del pagamento dovuto</t>
  </si>
  <si>
    <t>data prevista del versamento del ravvedimento con F24</t>
  </si>
  <si>
    <t>Nell'F24 indicare:</t>
  </si>
  <si>
    <t>SEZIONE IMU E ALTRI TRIBUTI LOCALI</t>
  </si>
  <si>
    <t>codice ente/
codice comune</t>
  </si>
  <si>
    <t>ravv.</t>
  </si>
  <si>
    <t>immob.
Variati</t>
  </si>
  <si>
    <t>Acc.</t>
  </si>
  <si>
    <t>Saldo</t>
  </si>
  <si>
    <t>numero
immobili</t>
  </si>
  <si>
    <t>codice tributo</t>
  </si>
  <si>
    <t>anno di
riferimento</t>
  </si>
  <si>
    <t>importi a debito versati</t>
  </si>
  <si>
    <t>ATTENZIONE!</t>
  </si>
  <si>
    <t>VERSAMENTO CONTESTUALE DI DIRITTO SANZIONI ED INTERESSI, AL FINE DI CONTENERE I COSTI</t>
  </si>
  <si>
    <t>DI RISCOSSIONE GRAVANTI SULLE CAMERE DI COMMERCIO</t>
  </si>
  <si>
    <t>(CIRCOLARE MINISTERO DELLE ATTIVITA' PRODUTTIVE N. 3587/C DEL 20/06/2005)</t>
  </si>
  <si>
    <t>I VERSAMENTI DI INTERESSI EFFETTUATI CON IL CODICE TRIBUTO 3851 E DI SANZIONI</t>
  </si>
  <si>
    <t>EFFETTUATE CON IL CODICE TRIBUTO 3852 NON SONO COMPENSABILI</t>
  </si>
  <si>
    <t>(RISOLUZIONE AGENZIA DELLE ENTRATE N. 115/E DEL 23/05/2003)</t>
  </si>
  <si>
    <t>Calcolo interessi</t>
  </si>
  <si>
    <t>vale fino al…</t>
  </si>
  <si>
    <t>giorni</t>
  </si>
  <si>
    <t>interessi</t>
  </si>
  <si>
    <t>Differenza giorni:</t>
  </si>
  <si>
    <t>Totale giorni e interessi</t>
  </si>
  <si>
    <t>Sanzione: determinazione aliquota e calcolo dell'importo dovuto</t>
  </si>
  <si>
    <t>Tabella aliquote delle sanzioni in relazione alla data di violazione</t>
  </si>
  <si>
    <t>ravv 30 gg</t>
  </si>
  <si>
    <t>ravv 90gg</t>
  </si>
  <si>
    <t>ravv lungo</t>
  </si>
  <si>
    <t>Aliquota applicata</t>
  </si>
  <si>
    <t>inizio da…</t>
  </si>
  <si>
    <t>inizio fino a…</t>
  </si>
  <si>
    <t>fine da…</t>
  </si>
  <si>
    <t>fine fino a…</t>
  </si>
  <si>
    <t>tasso int legale</t>
  </si>
  <si>
    <r>
      <t xml:space="preserve">IL RAVVEDIMENTO  VA  ESEGUITO IN UN  </t>
    </r>
    <r>
      <rPr>
        <b/>
        <sz val="10"/>
        <color indexed="16"/>
        <rFont val="Arial"/>
        <family val="2"/>
      </rPr>
      <t>UNICO MODELLO F24 TELEMATICO</t>
    </r>
    <r>
      <rPr>
        <b/>
        <sz val="10"/>
        <rFont val="Arial"/>
        <family val="2"/>
      </rPr>
      <t xml:space="preserve"> CON IL </t>
    </r>
  </si>
  <si>
    <t>eventuale versamento parziale, importo versato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</si>
</sst>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 &quot;#,##0.00"/>
    <numFmt numFmtId="165" formatCode="&quot;Euro&quot;* 0.00"/>
    <numFmt numFmtId="166" formatCode="_-&quot;L. &quot;* #,##0.00_-;&quot;-L. &quot;* #,##0.00_-;_-&quot;L. &quot;* \-??_-;_-@_-"/>
    <numFmt numFmtId="167" formatCode="0.00000;[Red]\-0.0000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trike/>
      <sz val="7"/>
      <name val="Arial"/>
      <family val="2"/>
    </font>
    <font>
      <strike/>
      <sz val="6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2"/>
      <color rgb="FF00B0F0"/>
      <name val="Arial"/>
      <family val="2"/>
    </font>
    <font>
      <b/>
      <sz val="11"/>
      <color rgb="FF00B0F0"/>
      <name val="Arial"/>
      <family val="2"/>
    </font>
    <font>
      <b/>
      <sz val="10"/>
      <color indexed="16"/>
      <name val="Arial"/>
      <family val="2"/>
    </font>
    <font>
      <b/>
      <sz val="11"/>
      <color theme="5" tint="-0.24997000396251678"/>
      <name val="Arial"/>
      <family val="2"/>
    </font>
    <font>
      <b/>
      <sz val="14"/>
      <color theme="5" tint="-0.24997000396251678"/>
      <name val="Arial"/>
      <family val="2"/>
    </font>
    <font>
      <sz val="14"/>
      <color theme="9" tint="-0.4999699890613556"/>
      <name val="Leelawadee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ck">
        <color indexed="10"/>
      </right>
      <top/>
      <bottom/>
    </border>
    <border>
      <left style="thick">
        <color indexed="10"/>
      </left>
      <right style="thick">
        <color indexed="10"/>
      </right>
      <top/>
      <bottom/>
    </border>
    <border>
      <left style="thick">
        <color indexed="10"/>
      </left>
      <right style="thin">
        <color indexed="10"/>
      </right>
      <top/>
      <bottom/>
    </border>
    <border>
      <left style="thin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ck">
        <color indexed="10"/>
      </right>
      <top/>
      <bottom style="thin">
        <color indexed="10"/>
      </bottom>
    </border>
    <border>
      <left style="thick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ck">
        <color indexed="10"/>
      </right>
      <top style="thin">
        <color indexed="10"/>
      </top>
      <bottom/>
    </border>
    <border>
      <left style="thick">
        <color indexed="10"/>
      </left>
      <right style="thin">
        <color indexed="10"/>
      </right>
      <top style="thin">
        <color indexed="10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Border="0" applyProtection="0">
      <alignment/>
    </xf>
  </cellStyleXfs>
  <cellXfs count="88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Protection="1">
      <protection/>
    </xf>
    <xf numFmtId="164" fontId="1" fillId="2" borderId="0" xfId="0" applyNumberFormat="1" applyFont="1" applyFill="1" applyProtection="1">
      <protection locked="0"/>
    </xf>
    <xf numFmtId="14" fontId="0" fillId="0" borderId="0" xfId="0" applyNumberFormat="1" applyProtection="1">
      <protection/>
    </xf>
    <xf numFmtId="14" fontId="1" fillId="2" borderId="0" xfId="0" applyNumberFormat="1" applyFont="1" applyFill="1" applyProtection="1">
      <protection locked="0"/>
    </xf>
    <xf numFmtId="4" fontId="0" fillId="2" borderId="0" xfId="0" applyNumberFormat="1" applyFill="1" applyProtection="1">
      <protection locked="0"/>
    </xf>
    <xf numFmtId="164" fontId="1" fillId="0" borderId="0" xfId="0" applyNumberFormat="1" applyFont="1" applyProtection="1">
      <protection/>
    </xf>
    <xf numFmtId="0" fontId="0" fillId="0" borderId="0" xfId="0" applyBorder="1" applyProtection="1">
      <protection/>
    </xf>
    <xf numFmtId="14" fontId="0" fillId="2" borderId="0" xfId="0" applyNumberFormat="1" applyFill="1" applyProtection="1">
      <protection locked="0"/>
    </xf>
    <xf numFmtId="0" fontId="3" fillId="0" borderId="0" xfId="0" applyFont="1" applyProtection="1">
      <protection/>
    </xf>
    <xf numFmtId="165" fontId="0" fillId="0" borderId="0" xfId="0" applyNumberFormat="1" applyFont="1" applyProtection="1">
      <protection/>
    </xf>
    <xf numFmtId="0" fontId="0" fillId="0" borderId="0" xfId="0" applyFont="1" applyAlignment="1" applyProtection="1">
      <alignment horizontal="right"/>
      <protection/>
    </xf>
    <xf numFmtId="4" fontId="4" fillId="0" borderId="0" xfId="0" applyNumberFormat="1" applyFont="1" applyProtection="1">
      <protection/>
    </xf>
    <xf numFmtId="165" fontId="2" fillId="3" borderId="0" xfId="0" applyNumberFormat="1" applyFont="1" applyFill="1" applyProtection="1">
      <protection/>
    </xf>
    <xf numFmtId="0" fontId="0" fillId="3" borderId="0" xfId="0" applyFont="1" applyFill="1" applyProtection="1">
      <protection/>
    </xf>
    <xf numFmtId="0" fontId="0" fillId="3" borderId="0" xfId="0" applyFont="1" applyFill="1" applyAlignment="1" applyProtection="1">
      <alignment horizontal="right"/>
      <protection/>
    </xf>
    <xf numFmtId="4" fontId="4" fillId="3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center" wrapText="1"/>
      <protection/>
    </xf>
    <xf numFmtId="0" fontId="5" fillId="4" borderId="0" xfId="0" applyFont="1" applyFill="1" applyProtection="1">
      <protection/>
    </xf>
    <xf numFmtId="0" fontId="6" fillId="4" borderId="0" xfId="0" applyFont="1" applyFill="1" applyAlignment="1" applyProtection="1">
      <alignment horizontal="center" wrapText="1"/>
      <protection/>
    </xf>
    <xf numFmtId="0" fontId="7" fillId="4" borderId="0" xfId="0" applyFont="1" applyFill="1" applyAlignment="1" applyProtection="1">
      <alignment horizontal="center" wrapText="1"/>
      <protection/>
    </xf>
    <xf numFmtId="0" fontId="8" fillId="4" borderId="0" xfId="0" applyFont="1" applyFill="1" applyAlignment="1" applyProtection="1">
      <alignment horizontal="center" wrapText="1"/>
      <protection/>
    </xf>
    <xf numFmtId="3" fontId="5" fillId="4" borderId="0" xfId="0" applyNumberFormat="1" applyFont="1" applyFill="1" applyProtection="1">
      <protection/>
    </xf>
    <xf numFmtId="165" fontId="5" fillId="4" borderId="0" xfId="0" applyNumberFormat="1" applyFont="1" applyFill="1" applyAlignment="1" applyProtection="1">
      <alignment horizontal="right" wrapText="1"/>
      <protection/>
    </xf>
    <xf numFmtId="165" fontId="9" fillId="4" borderId="0" xfId="0" applyNumberFormat="1" applyFont="1" applyFill="1" applyProtection="1">
      <protection/>
    </xf>
    <xf numFmtId="0" fontId="0" fillId="4" borderId="0" xfId="0" applyFont="1" applyFill="1" applyProtection="1">
      <protection/>
    </xf>
    <xf numFmtId="0" fontId="10" fillId="4" borderId="0" xfId="0" applyFont="1" applyFill="1" applyAlignment="1" applyProtection="1">
      <alignment horizontal="center"/>
      <protection/>
    </xf>
    <xf numFmtId="0" fontId="9" fillId="4" borderId="0" xfId="0" applyFont="1" applyFill="1" applyAlignment="1" applyProtection="1">
      <alignment horizontal="center"/>
      <protection/>
    </xf>
    <xf numFmtId="3" fontId="0" fillId="4" borderId="0" xfId="0" applyNumberFormat="1" applyFont="1" applyFill="1" applyProtection="1">
      <protection/>
    </xf>
    <xf numFmtId="4" fontId="9" fillId="4" borderId="0" xfId="0" applyNumberFormat="1" applyFont="1" applyFill="1" applyAlignment="1" applyProtection="1">
      <alignment horizontal="right"/>
      <protection/>
    </xf>
    <xf numFmtId="4" fontId="9" fillId="4" borderId="0" xfId="0" applyNumberFormat="1" applyFont="1" applyFill="1" applyAlignment="1" applyProtection="1">
      <alignment/>
      <protection/>
    </xf>
    <xf numFmtId="165" fontId="0" fillId="4" borderId="0" xfId="0" applyNumberFormat="1" applyFont="1" applyFill="1" applyProtection="1">
      <protection/>
    </xf>
    <xf numFmtId="0" fontId="0" fillId="4" borderId="0" xfId="0" applyFont="1" applyFill="1" applyAlignment="1" applyProtection="1">
      <alignment horizontal="right"/>
      <protection/>
    </xf>
    <xf numFmtId="4" fontId="4" fillId="4" borderId="0" xfId="0" applyNumberFormat="1" applyFont="1" applyFill="1" applyProtection="1">
      <protection/>
    </xf>
    <xf numFmtId="4" fontId="11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Protection="1">
      <protection/>
    </xf>
    <xf numFmtId="4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Protection="1">
      <protection/>
    </xf>
    <xf numFmtId="2" fontId="0" fillId="0" borderId="0" xfId="0" applyNumberFormat="1" applyProtection="1">
      <protection/>
    </xf>
    <xf numFmtId="164" fontId="0" fillId="0" borderId="0" xfId="20" applyNumberFormat="1" applyFont="1" applyBorder="1" applyAlignment="1" applyProtection="1">
      <alignment horizontal="center"/>
      <protection/>
    </xf>
    <xf numFmtId="0" fontId="0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10" fontId="0" fillId="0" borderId="0" xfId="0" applyNumberFormat="1" applyProtection="1">
      <protection/>
    </xf>
    <xf numFmtId="1" fontId="0" fillId="0" borderId="0" xfId="0" applyNumberFormat="1" applyAlignment="1" applyProtection="1">
      <alignment horizontal="center"/>
      <protection/>
    </xf>
    <xf numFmtId="167" fontId="0" fillId="0" borderId="0" xfId="0" applyNumberFormat="1" applyProtection="1">
      <protection/>
    </xf>
    <xf numFmtId="10" fontId="0" fillId="0" borderId="0" xfId="0" applyNumberFormat="1" applyBorder="1" applyProtection="1">
      <protection/>
    </xf>
    <xf numFmtId="1" fontId="1" fillId="0" borderId="0" xfId="0" applyNumberFormat="1" applyFont="1" applyBorder="1" applyAlignment="1" applyProtection="1">
      <alignment horizontal="center"/>
      <protection/>
    </xf>
    <xf numFmtId="167" fontId="1" fillId="0" borderId="0" xfId="0" applyNumberFormat="1" applyFont="1" applyProtection="1">
      <protection/>
    </xf>
    <xf numFmtId="0" fontId="13" fillId="0" borderId="0" xfId="0" applyFont="1" applyProtection="1">
      <protection/>
    </xf>
    <xf numFmtId="0" fontId="14" fillId="0" borderId="0" xfId="0" applyFont="1" applyProtection="1">
      <protection/>
    </xf>
    <xf numFmtId="1" fontId="0" fillId="0" borderId="0" xfId="0" applyNumberFormat="1" applyProtection="1">
      <protection/>
    </xf>
    <xf numFmtId="0" fontId="15" fillId="0" borderId="0" xfId="0" applyFont="1" applyProtection="1"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10" fontId="13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16" fillId="0" borderId="0" xfId="0" applyNumberFormat="1" applyFont="1" applyProtection="1">
      <protection/>
    </xf>
    <xf numFmtId="0" fontId="17" fillId="0" borderId="0" xfId="0" applyFont="1" applyBorder="1" applyProtection="1">
      <protection/>
    </xf>
    <xf numFmtId="0" fontId="18" fillId="0" borderId="0" xfId="0" applyFont="1" applyBorder="1" applyProtection="1">
      <protection/>
    </xf>
    <xf numFmtId="0" fontId="9" fillId="5" borderId="0" xfId="0" applyFont="1" applyFill="1" applyAlignment="1" applyProtection="1">
      <alignment horizontal="center"/>
      <protection/>
    </xf>
    <xf numFmtId="10" fontId="0" fillId="5" borderId="0" xfId="0" applyNumberFormat="1" applyFill="1" applyProtection="1">
      <protection/>
    </xf>
    <xf numFmtId="10" fontId="0" fillId="5" borderId="0" xfId="0" applyNumberFormat="1" applyFill="1" applyAlignment="1" applyProtection="1">
      <alignment horizontal="center"/>
      <protection/>
    </xf>
    <xf numFmtId="0" fontId="4" fillId="0" borderId="0" xfId="0" applyFont="1" applyProtection="1">
      <protection/>
    </xf>
    <xf numFmtId="4" fontId="20" fillId="0" borderId="0" xfId="0" applyNumberFormat="1" applyFont="1" applyBorder="1" applyAlignment="1" applyProtection="1">
      <alignment/>
      <protection/>
    </xf>
    <xf numFmtId="4" fontId="21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Border="1" applyProtection="1">
      <protection/>
    </xf>
    <xf numFmtId="3" fontId="0" fillId="0" borderId="0" xfId="0" applyNumberFormat="1" applyFont="1" applyBorder="1" applyProtection="1">
      <protection/>
    </xf>
    <xf numFmtId="0" fontId="0" fillId="0" borderId="0" xfId="0" applyFont="1" applyProtection="1">
      <protection/>
    </xf>
    <xf numFmtId="14" fontId="0" fillId="0" borderId="0" xfId="0" applyNumberFormat="1" applyFill="1" applyProtection="1"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6" borderId="2" xfId="0" applyFont="1" applyFill="1" applyBorder="1" applyAlignment="1" applyProtection="1">
      <alignment horizontal="center"/>
      <protection/>
    </xf>
    <xf numFmtId="0" fontId="1" fillId="6" borderId="3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6" borderId="2" xfId="0" applyFont="1" applyFill="1" applyBorder="1" applyAlignment="1" applyProtection="1">
      <alignment horizontal="center" vertical="center"/>
      <protection/>
    </xf>
    <xf numFmtId="0" fontId="0" fillId="6" borderId="3" xfId="0" applyFont="1" applyFill="1" applyBorder="1" applyAlignment="1" applyProtection="1">
      <alignment horizontal="center" vertical="center"/>
      <protection/>
    </xf>
    <xf numFmtId="0" fontId="0" fillId="6" borderId="4" xfId="0" applyFont="1" applyFill="1" applyBorder="1" applyAlignment="1" applyProtection="1">
      <alignment horizontal="center" vertical="top"/>
      <protection/>
    </xf>
    <xf numFmtId="0" fontId="0" fillId="6" borderId="5" xfId="0" applyFont="1" applyFill="1" applyBorder="1" applyAlignment="1" applyProtection="1">
      <alignment horizontal="center" vertical="top"/>
      <protection/>
    </xf>
    <xf numFmtId="0" fontId="0" fillId="6" borderId="6" xfId="0" applyFont="1" applyFill="1" applyBorder="1" applyAlignment="1" applyProtection="1">
      <alignment horizontal="center" vertical="top"/>
      <protection/>
    </xf>
    <xf numFmtId="0" fontId="1" fillId="6" borderId="7" xfId="0" applyFont="1" applyFill="1" applyBorder="1" applyAlignment="1" applyProtection="1">
      <alignment horizontal="center"/>
      <protection/>
    </xf>
    <xf numFmtId="0" fontId="0" fillId="6" borderId="8" xfId="0" applyFont="1" applyFill="1" applyBorder="1" applyAlignment="1" applyProtection="1">
      <alignment horizontal="center"/>
      <protection/>
    </xf>
    <xf numFmtId="0" fontId="22" fillId="7" borderId="0" xfId="0" applyFont="1" applyFill="1" applyBorder="1" applyAlignment="1" applyProtection="1">
      <alignment horizontal="center" vertical="center"/>
      <protection/>
    </xf>
    <xf numFmtId="0" fontId="0" fillId="6" borderId="9" xfId="0" applyFont="1" applyFill="1" applyBorder="1" applyAlignment="1" applyProtection="1">
      <alignment horizontal="center"/>
      <protection/>
    </xf>
    <xf numFmtId="0" fontId="0" fillId="6" borderId="10" xfId="0" applyFont="1" applyFill="1" applyBorder="1" applyAlignment="1" applyProtection="1">
      <alignment horizontal="center"/>
      <protection/>
    </xf>
    <xf numFmtId="0" fontId="0" fillId="6" borderId="11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EF0F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4AA7E5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190500</xdr:colOff>
      <xdr:row>4</xdr:row>
      <xdr:rowOff>104775</xdr:rowOff>
    </xdr:from>
    <xdr:to>
      <xdr:col>12</xdr:col>
      <xdr:colOff>847725</xdr:colOff>
      <xdr:row>8</xdr:row>
      <xdr:rowOff>57150</xdr:rowOff>
    </xdr:to>
    <xdr:sp macro="" fLocksText="0" textlink="">
      <xdr:nvSpPr>
        <xdr:cNvPr id="1025" name="CustomShape 1"/>
        <xdr:cNvSpPr>
          <a:spLocks noChangeArrowheads="1"/>
        </xdr:cNvSpPr>
      </xdr:nvSpPr>
      <xdr:spPr bwMode="auto">
        <a:xfrm>
          <a:off x="4238625" y="828675"/>
          <a:ext cx="1952625" cy="600075"/>
        </a:xfrm>
        <a:prstGeom prst="rect">
          <a:avLst/>
        </a:prstGeom>
        <a:solidFill>
          <a:srgbClr val="EEEEEE"/>
        </a:solidFill>
        <a:ln w="9360" cap="flat">
          <a:solidFill>
            <a:srgbClr val="800000"/>
          </a:solidFill>
          <a:miter lim="800000"/>
          <a:headEnd type="none"/>
          <a:tailEnd type="none"/>
        </a:ln>
        <a:effectLst>
          <a:outerShdw dist="71276" dir="2700000" algn="ctr" rotWithShape="0">
            <a:srgbClr val="800000">
              <a:alpha val="50027"/>
            </a:srgbClr>
          </a:outerShdw>
        </a:effectLst>
      </xdr:spPr>
      <xdr:txBody>
        <a:bodyPr vertOverflow="clip" wrap="square" lIns="36720" tIns="27360" rIns="0" bIns="0" anchor="t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inserire i dati richiesti nelle caselle con sfondo arancione. </a:t>
          </a:r>
        </a:p>
      </xdr:txBody>
    </xdr:sp>
    <xdr:clientData/>
  </xdr:twoCellAnchor>
  <xdr:twoCellAnchor>
    <xdr:from>
      <xdr:col>10</xdr:col>
      <xdr:colOff>95250</xdr:colOff>
      <xdr:row>11</xdr:row>
      <xdr:rowOff>85725</xdr:rowOff>
    </xdr:from>
    <xdr:to>
      <xdr:col>13</xdr:col>
      <xdr:colOff>171450</xdr:colOff>
      <xdr:row>18</xdr:row>
      <xdr:rowOff>152400</xdr:rowOff>
    </xdr:to>
    <xdr:grpSp>
      <xdr:nvGrpSpPr>
        <xdr:cNvPr id="2" name="Gruppo 1"/>
        <xdr:cNvGrpSpPr/>
      </xdr:nvGrpSpPr>
      <xdr:grpSpPr>
        <a:xfrm>
          <a:off x="4143375" y="1943100"/>
          <a:ext cx="2266950" cy="1343025"/>
          <a:chOff x="4133850" y="1400175"/>
          <a:chExt cx="2266950" cy="1304925"/>
        </a:xfrm>
      </xdr:grpSpPr>
      <xdr:sp macro="" textlink="">
        <xdr:nvSpPr>
          <xdr:cNvPr id="1026" name="Line 1"/>
          <xdr:cNvSpPr>
            <a:spLocks noChangeShapeType="1"/>
          </xdr:cNvSpPr>
        </xdr:nvSpPr>
        <xdr:spPr bwMode="auto">
          <a:xfrm>
            <a:off x="4133850" y="1409636"/>
            <a:ext cx="2266950" cy="0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7" name="Line 1"/>
          <xdr:cNvSpPr>
            <a:spLocks noChangeShapeType="1"/>
          </xdr:cNvSpPr>
        </xdr:nvSpPr>
        <xdr:spPr bwMode="auto">
          <a:xfrm flipV="1">
            <a:off x="6391165" y="1400175"/>
            <a:ext cx="0" cy="1304925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28" name="Line 1"/>
          <xdr:cNvSpPr>
            <a:spLocks noChangeShapeType="1"/>
          </xdr:cNvSpPr>
        </xdr:nvSpPr>
        <xdr:spPr bwMode="auto">
          <a:xfrm>
            <a:off x="6181473" y="2676392"/>
            <a:ext cx="209693" cy="9461"/>
          </a:xfrm>
          <a:prstGeom prst="line">
            <a:avLst/>
          </a:prstGeom>
          <a:noFill/>
          <a:ln w="25560" cap="flat">
            <a:solidFill>
              <a:srgbClr val="FF6600"/>
            </a:solidFill>
            <a:round/>
            <a:headEnd type="arrow" w="med" len="med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7"/>
  <sheetViews>
    <sheetView showGridLines="0" tabSelected="1" workbookViewId="0" topLeftCell="A1">
      <selection activeCell="J15" sqref="J15"/>
    </sheetView>
  </sheetViews>
  <sheetFormatPr defaultColWidth="0" defaultRowHeight="12.75"/>
  <cols>
    <col min="1" max="1" width="0.9921875" style="1" customWidth="1"/>
    <col min="2" max="2" width="13.28125" style="1" customWidth="1"/>
    <col min="3" max="3" width="11.00390625" style="1" customWidth="1"/>
    <col min="4" max="4" width="4.00390625" style="1" customWidth="1"/>
    <col min="5" max="5" width="5.28125" style="1" customWidth="1"/>
    <col min="6" max="6" width="3.28125" style="1" customWidth="1"/>
    <col min="7" max="7" width="3.7109375" style="1" customWidth="1"/>
    <col min="8" max="8" width="5.140625" style="1" customWidth="1"/>
    <col min="9" max="9" width="1.7109375" style="1" customWidth="1"/>
    <col min="10" max="10" width="12.28125" style="1" customWidth="1"/>
    <col min="11" max="11" width="9.28125" style="1" customWidth="1"/>
    <col min="12" max="12" width="10.140625" style="1" customWidth="1"/>
    <col min="13" max="13" width="13.421875" style="1" customWidth="1"/>
    <col min="14" max="14" width="3.7109375" style="1" customWidth="1"/>
    <col min="15" max="15" width="1.1484375" style="1" customWidth="1"/>
    <col min="16" max="16384" width="9.140625" style="1" hidden="1" customWidth="1"/>
  </cols>
  <sheetData>
    <row r="1" spans="2:14" ht="12.75">
      <c r="B1" s="82" t="str">
        <f>"CALCOLO RAVVEDIMENTO OPEROSO PER PAGAMENTO DIRITTO ANNUALE "&amp;TEXT(anno_di_competenza,"0000")</f>
        <v>CALCOLO RAVVEDIMENTO OPEROSO PER PAGAMENTO DIRITTO ANNUALE 2024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2:14" ht="12.7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ht="12.75"/>
    <row r="4" spans="2:14" ht="18.75">
      <c r="B4" s="84" t="str">
        <f>"Questo foglio calcola il ravv. operoso del d.a. "&amp;anno_di_competenza&amp;" solo fino al 31.12."&amp;TEXT(anno_di_competenza+IF(B38&gt;0,1,0),"0000")</f>
        <v>Questo foglio calcola il ravv. operoso del d.a. 2024 solo fino al 31.12.2024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2.7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0" ht="12.75">
      <c r="B6" s="4" t="str">
        <f>"Diritto annuo dovuto per l'anno "&amp;TEXT(anno_di_competenza,"0000")</f>
        <v>Diritto annuo dovuto per l'anno 2024</v>
      </c>
      <c r="J6" s="5">
        <v>53</v>
      </c>
    </row>
    <row r="7" ht="12.75">
      <c r="J7" s="6"/>
    </row>
    <row r="8" spans="2:10" ht="12.75">
      <c r="B8" s="1" t="s">
        <v>1</v>
      </c>
      <c r="J8" s="7">
        <v>45384</v>
      </c>
    </row>
    <row r="9" ht="12.75"/>
    <row r="10" spans="2:10" ht="12.75">
      <c r="B10" s="71" t="s">
        <v>39</v>
      </c>
      <c r="J10" s="8"/>
    </row>
    <row r="12" spans="2:12" ht="12.75">
      <c r="B12" s="4" t="str">
        <f>"diritto non versato per l'anno "&amp;TEXT(anno_di_competenza,"0000")</f>
        <v>diritto non versato per l'anno 2024</v>
      </c>
      <c r="J12" s="9">
        <f>diritto_annuo_dovuto-dirittoVersato</f>
        <v>53</v>
      </c>
      <c r="L12" s="10"/>
    </row>
    <row r="14" spans="2:10" ht="12.75">
      <c r="B14" s="1" t="s">
        <v>2</v>
      </c>
      <c r="J14" s="11">
        <v>45443</v>
      </c>
    </row>
    <row r="15" spans="2:10" ht="12.75">
      <c r="B15" s="12" t="str">
        <f>IF(data_ravvedimento&lt;=data_scadenza,"ATTENZIONE: la data di pagamento dev'essere successiva alla scadenza!",IF(oltre_anno,"ATTENZIONE! Il ravvedimento operoso non è possibile oltre l'anno dalla scadenza",""))</f>
        <v/>
      </c>
      <c r="J15" s="4"/>
    </row>
    <row r="16" spans="2:14" s="4" customFormat="1" ht="14.25">
      <c r="B16" s="13" t="s">
        <v>3</v>
      </c>
      <c r="L16" s="14"/>
      <c r="M16" s="15"/>
      <c r="N16" s="15"/>
    </row>
    <row r="17" spans="2:14" s="4" customFormat="1" ht="15.75">
      <c r="B17" s="16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9"/>
      <c r="N17" s="19"/>
    </row>
    <row r="18" spans="2:14" s="4" customFormat="1" ht="19.5">
      <c r="B18" s="20" t="s">
        <v>5</v>
      </c>
      <c r="C18" s="21"/>
      <c r="D18" s="22" t="s">
        <v>6</v>
      </c>
      <c r="E18" s="23" t="s">
        <v>7</v>
      </c>
      <c r="F18" s="23" t="s">
        <v>8</v>
      </c>
      <c r="G18" s="23" t="s">
        <v>9</v>
      </c>
      <c r="H18" s="23" t="s">
        <v>10</v>
      </c>
      <c r="I18" s="24"/>
      <c r="J18" s="20" t="s">
        <v>11</v>
      </c>
      <c r="K18" s="25"/>
      <c r="L18" s="20" t="s">
        <v>12</v>
      </c>
      <c r="M18" s="26" t="s">
        <v>13</v>
      </c>
      <c r="N18" s="20"/>
    </row>
    <row r="19" spans="2:14" s="4" customFormat="1" ht="18">
      <c r="B19" s="27" t="str">
        <f aca="true" t="shared" si="0" ref="B19:B21">"VI"</f>
        <v>VI</v>
      </c>
      <c r="C19" s="28"/>
      <c r="D19" s="29"/>
      <c r="E19" s="28"/>
      <c r="F19" s="28"/>
      <c r="G19" s="28"/>
      <c r="H19" s="28"/>
      <c r="I19" s="28"/>
      <c r="J19" s="30">
        <v>3850</v>
      </c>
      <c r="K19" s="31"/>
      <c r="L19" s="63">
        <v>2024</v>
      </c>
      <c r="M19" s="32">
        <f>IF(NoCalcolo,"XXXXX",diritto_residuo)</f>
        <v>53</v>
      </c>
      <c r="N19" s="33"/>
    </row>
    <row r="20" spans="2:14" s="4" customFormat="1" ht="18">
      <c r="B20" s="27" t="str">
        <f t="shared" si="0"/>
        <v>VI</v>
      </c>
      <c r="C20" s="28"/>
      <c r="D20" s="29"/>
      <c r="E20" s="28"/>
      <c r="F20" s="28"/>
      <c r="G20" s="28"/>
      <c r="H20" s="28"/>
      <c r="I20" s="28"/>
      <c r="J20" s="30">
        <v>3851</v>
      </c>
      <c r="K20" s="31"/>
      <c r="L20" s="30">
        <f aca="true" t="shared" si="1" ref="L20:L21">L19</f>
        <v>2024</v>
      </c>
      <c r="M20" s="32">
        <f>IF(NoCalcolo,"XXXXX",interesse_dovuto)</f>
        <v>0.21417808219178086</v>
      </c>
      <c r="N20" s="33"/>
    </row>
    <row r="21" spans="2:14" s="4" customFormat="1" ht="18">
      <c r="B21" s="27" t="str">
        <f t="shared" si="0"/>
        <v>VI</v>
      </c>
      <c r="C21" s="28"/>
      <c r="D21" s="29"/>
      <c r="E21" s="28"/>
      <c r="F21" s="28"/>
      <c r="G21" s="28"/>
      <c r="H21" s="28"/>
      <c r="I21" s="28"/>
      <c r="J21" s="30">
        <v>3852</v>
      </c>
      <c r="K21" s="31"/>
      <c r="L21" s="30">
        <f t="shared" si="1"/>
        <v>2024</v>
      </c>
      <c r="M21" s="32">
        <f>IF(NoCalcolo,"XXXXX",ROUND((diritto_residuo*aliquota_sanzione),2))</f>
        <v>1.99</v>
      </c>
      <c r="N21" s="33"/>
    </row>
    <row r="22" spans="2:14" s="4" customFormat="1" ht="14.25">
      <c r="B22" s="34"/>
      <c r="C22" s="28"/>
      <c r="D22" s="28"/>
      <c r="E22" s="28"/>
      <c r="F22" s="28"/>
      <c r="G22" s="28"/>
      <c r="H22" s="28"/>
      <c r="I22" s="28"/>
      <c r="J22" s="28"/>
      <c r="K22" s="31"/>
      <c r="L22" s="35"/>
      <c r="M22" s="36"/>
      <c r="N22" s="36"/>
    </row>
    <row r="23" spans="2:15" s="4" customFormat="1" ht="18">
      <c r="B23" s="67" t="str">
        <f>"Interessi calcolati per un pagamento entro e non oltre il "&amp;TEXT(data_ravvedimento,"g mmmm aaaa")</f>
        <v>Interessi calcolati per un pagamento entro e non oltre il 31 maggio 2024</v>
      </c>
      <c r="C23" s="13"/>
      <c r="L23" s="38"/>
      <c r="M23" s="68">
        <f>SUM(M19:M22)</f>
        <v>55.20417808219178</v>
      </c>
      <c r="N23" s="40"/>
      <c r="O23" s="15"/>
    </row>
    <row r="24" spans="2:15" s="4" customFormat="1" ht="18">
      <c r="B24" s="37"/>
      <c r="C24" s="69"/>
      <c r="D24" s="44"/>
      <c r="E24" s="44"/>
      <c r="F24" s="44"/>
      <c r="G24" s="44"/>
      <c r="H24" s="44"/>
      <c r="I24" s="44"/>
      <c r="J24" s="44"/>
      <c r="K24" s="44"/>
      <c r="L24" s="70"/>
      <c r="M24" s="39"/>
      <c r="N24" s="40"/>
      <c r="O24" s="15"/>
    </row>
    <row r="25" spans="2:15" s="4" customFormat="1" ht="14.25">
      <c r="B25" s="85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  <c r="O25" s="15"/>
    </row>
    <row r="26" spans="2:15" s="4" customFormat="1" ht="14.25">
      <c r="B26" s="73" t="s">
        <v>38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15"/>
    </row>
    <row r="27" spans="2:15" s="4" customFormat="1" ht="14.25">
      <c r="B27" s="73" t="s">
        <v>15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15"/>
    </row>
    <row r="28" spans="2:15" s="4" customFormat="1" ht="14.25">
      <c r="B28" s="73" t="s">
        <v>16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15"/>
    </row>
    <row r="29" spans="2:15" s="4" customFormat="1" ht="14.25">
      <c r="B29" s="76" t="s">
        <v>17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15"/>
    </row>
    <row r="30" spans="2:14" ht="12.75">
      <c r="B30" s="73" t="s">
        <v>18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</row>
    <row r="31" spans="2:14" ht="12.75">
      <c r="B31" s="73" t="s">
        <v>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</row>
    <row r="32" spans="2:14" ht="12.75">
      <c r="B32" s="79" t="s">
        <v>20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</row>
    <row r="34" spans="2:5" ht="15.75">
      <c r="B34" s="61" t="s">
        <v>21</v>
      </c>
      <c r="C34" s="41"/>
      <c r="E34" s="42"/>
    </row>
    <row r="35" spans="2:12" ht="12.75">
      <c r="B35" s="43" t="s">
        <v>37</v>
      </c>
      <c r="C35" s="44" t="s">
        <v>22</v>
      </c>
      <c r="E35" s="42"/>
      <c r="J35" s="45" t="s">
        <v>23</v>
      </c>
      <c r="L35" s="45" t="s">
        <v>24</v>
      </c>
    </row>
    <row r="36" spans="2:10" ht="12.75">
      <c r="B36" s="46">
        <v>0.05</v>
      </c>
      <c r="C36" s="6">
        <f>DATE(anno_di_competenza-1,12,31)</f>
        <v>45291</v>
      </c>
      <c r="D36" s="10"/>
      <c r="J36" s="47"/>
    </row>
    <row r="37" spans="2:12" ht="12.75">
      <c r="B37" s="65">
        <v>0.025</v>
      </c>
      <c r="C37" s="6">
        <f>DATE(anno_di_competenza,12,31)</f>
        <v>45657</v>
      </c>
      <c r="D37" s="10" t="s">
        <v>25</v>
      </c>
      <c r="J37" s="47">
        <f>IF(data_scadenza&gt;C37,0,IF(data_ravvedimento&lt;=C36,0,IF(data_ravvedimento&lt;=C37,data_ravvedimento-MAX(C36,data_scadenza),C37-MAX(C36+1,data_scadenza))))</f>
        <v>59</v>
      </c>
      <c r="L37" s="48">
        <f aca="true" t="shared" si="2" ref="L37:L38">diritto_residuo*B37*J37/365</f>
        <v>0.21417808219178086</v>
      </c>
    </row>
    <row r="38" spans="2:12" ht="12.75">
      <c r="B38" s="65"/>
      <c r="C38" s="6">
        <f>DATE(anno_di_competenza+1,12,31)</f>
        <v>46022</v>
      </c>
      <c r="D38" s="10" t="s">
        <v>25</v>
      </c>
      <c r="J38" s="47">
        <f>IF(data_scadenza&gt;C38,0,IF(data_ravvedimento&lt;=C37,0,IF(data_ravvedimento&lt;=C38,data_ravvedimento-MAX(C37,data_scadenza),C38-MAX(C37+1,data_scadenza))))</f>
        <v>0</v>
      </c>
      <c r="L38" s="48">
        <f t="shared" si="2"/>
        <v>0</v>
      </c>
    </row>
    <row r="39" spans="2:12" ht="12.75">
      <c r="B39" s="49"/>
      <c r="D39" s="41" t="s">
        <v>26</v>
      </c>
      <c r="J39" s="50">
        <f>SUM(J36:J38)</f>
        <v>59</v>
      </c>
      <c r="L39" s="51">
        <f>SUM(L37:L38)</f>
        <v>0.21417808219178086</v>
      </c>
    </row>
    <row r="41" spans="2:13" ht="12.75">
      <c r="B41" s="52" t="b">
        <f>IF(giorni_di_ritardo&gt;366,TRUE,IF(giorni_di_ritardo=366,IF(DAY(data_scadenza)=DAY(data_ravvedimento),FALSE,TRUE),FALSE))</f>
        <v>0</v>
      </c>
      <c r="C41" s="52" t="b">
        <f>OR(B41,(data_ravvedimento&lt;=data_scadenza))</f>
        <v>0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</row>
    <row r="42" spans="2:11" ht="15.75">
      <c r="B42" s="61" t="s">
        <v>27</v>
      </c>
      <c r="K42" s="46"/>
    </row>
    <row r="43" ht="12.75">
      <c r="B43" s="1" t="str">
        <f>IF(giorni_di_ritardo&gt;90,RavvLungo,IF(giorni_di_ritardo&gt;30,Ravv90gg,RavvBreve))</f>
        <v>Ravvedimento 90gg: dal 03/05/2024 al 01/07/2024</v>
      </c>
    </row>
    <row r="44" spans="2:12" ht="14.25">
      <c r="B44" s="66" t="str">
        <f>"Data violazione: "&amp;TEXT(data_scadenza,"gg/mm/aaaa")</f>
        <v>Data violazione: 02/04/2024</v>
      </c>
      <c r="L44" s="6"/>
    </row>
    <row r="45" spans="2:12" ht="14.25">
      <c r="B45" s="66" t="str">
        <f>"Ravvedimento "&amp;IF(giorni_di_ritardo&gt;30,"LUNGO: dal "&amp;TEXT(data_scadenza+31,"gg/mm/aaaa")&amp;" al "&amp;TEXT(DATE(YEAR(data_scadenza)+1,MONTH(data_scadenza),DAY(data_scadenza)),"gg/mm/aaaa")&amp;" aliquota "&amp;TEXT(aliqSanzOltre30gg,"#,00%"),"BREVE: dal "&amp;TEXT(data_scadenza+1,"gg/mm/aaaa")&amp;" al "&amp;TEXT(data_scadenza+30,"gg/mm/aaaa")&amp;" aliquota "&amp;TEXT(aliqSanz30gg,"#,00%"))</f>
        <v>Ravvedimento LUNGO: dal 03/05/2024 al 02/04/2025 aliquota 3,75%</v>
      </c>
      <c r="L45" s="6"/>
    </row>
    <row r="46" spans="2:12" ht="14.25">
      <c r="B46" s="66" t="str">
        <f>"Aliquota applicata per la sanzione: "&amp;TEXT(aliquota_sanzione,"##,00%")</f>
        <v>Aliquota applicata per la sanzione: 3,75%</v>
      </c>
      <c r="L46" s="6"/>
    </row>
    <row r="47" spans="2:12" ht="14.25">
      <c r="B47" s="66" t="str">
        <f>"Importo su cui è applicata la sanzione: € "&amp;TEXT(diritto_residuo,"#.##0,00")</f>
        <v>Importo su cui è applicata la sanzione: € 53,00</v>
      </c>
      <c r="L47" s="6"/>
    </row>
    <row r="48" spans="2:12" ht="14.25">
      <c r="B48" s="66" t="str">
        <f>"Sanzione da versare: € "&amp;TEXT(M21,"#.##0,00")</f>
        <v>Sanzione da versare: € 1,99</v>
      </c>
      <c r="L48" s="6"/>
    </row>
    <row r="49" ht="12.75">
      <c r="L49" s="54"/>
    </row>
    <row r="50" ht="12.75">
      <c r="B50" s="55"/>
    </row>
    <row r="51" ht="15">
      <c r="B51" s="62" t="s">
        <v>28</v>
      </c>
    </row>
    <row r="52" spans="2:13" ht="12.75">
      <c r="B52" s="56" t="s">
        <v>29</v>
      </c>
      <c r="L52" s="57" t="s">
        <v>30</v>
      </c>
      <c r="M52" s="45" t="s">
        <v>31</v>
      </c>
    </row>
    <row r="53" spans="2:13" ht="12.75">
      <c r="B53" s="64">
        <v>0.03</v>
      </c>
      <c r="C53" s="72"/>
      <c r="J53" s="72"/>
      <c r="L53" s="58">
        <v>0.0333</v>
      </c>
      <c r="M53" s="65">
        <v>0.0375</v>
      </c>
    </row>
    <row r="54" spans="2:13" ht="12.75">
      <c r="B54" s="6">
        <v>40575</v>
      </c>
      <c r="J54" s="6">
        <v>41915</v>
      </c>
      <c r="K54" s="46">
        <v>0.03</v>
      </c>
      <c r="L54" s="58">
        <v>0.0375</v>
      </c>
      <c r="M54" s="59">
        <v>0.0375</v>
      </c>
    </row>
    <row r="55" spans="2:13" ht="12.75">
      <c r="B55" s="6">
        <v>39783</v>
      </c>
      <c r="J55" s="6">
        <v>40574</v>
      </c>
      <c r="K55" s="46">
        <v>0.025</v>
      </c>
      <c r="L55" s="58">
        <v>0.03</v>
      </c>
      <c r="M55" s="59">
        <v>0.03</v>
      </c>
    </row>
    <row r="56" ht="12.75">
      <c r="K56" s="46"/>
    </row>
    <row r="57" spans="2:11" ht="12.75">
      <c r="B57" s="1" t="str">
        <f>"Ravvedimento BREVE: dal "&amp;TEXT(data_scadenza+1,"gg/mm/aaaa")&amp;" al "&amp;TEXT(data_scadenza+30,"gg/mm/aaaa")</f>
        <v>Ravvedimento BREVE: dal 03/04/2024 al 02/05/2024</v>
      </c>
      <c r="K57" s="60">
        <f>IF(data_scadenza&gt;C53,B53,IF(data_scadenza&gt;B54,K54,IF(data_scadenza&gt;B55,K55,"???")))</f>
        <v>0.03</v>
      </c>
    </row>
    <row r="58" spans="2:11" ht="12.75">
      <c r="B58" s="1" t="str">
        <f>"Ravvedimento 90gg: dal "&amp;TEXT(data_scadenza+31,"gg/mm/aaaa")&amp;" al "&amp;TEXT(data_scadenza+90,"gg/mm/aaaa")</f>
        <v>Ravvedimento 90gg: dal 03/05/2024 al 01/07/2024</v>
      </c>
      <c r="K58" s="60">
        <f>IF(data_scadenza&gt;C53,L53,IF(data_scadenza&gt;B54,L54,IF(data_scadenza&gt;B55,L55,"???")))</f>
        <v>0.0333</v>
      </c>
    </row>
    <row r="59" spans="2:11" ht="12.75">
      <c r="B59" s="1" t="str">
        <f>"Ravvedimento LUNGO: dal "&amp;TEXT(data_scadenza+31,"gg/mm/aaaa")&amp;" al "&amp;TEXT(DATE(YEAR(data_scadenza)+1,MONTH(data_scadenza),DAY(data_scadenza)),"gg/mm/aaaa")</f>
        <v>Ravvedimento LUNGO: dal 03/05/2024 al 02/04/2025</v>
      </c>
      <c r="K59" s="60">
        <f>IF(data_scadenza&gt;C53,M53,IF(data_scadenza&gt;B54,M54,IF(data_scadenza&gt;B55,M55,"???")))</f>
        <v>0.0375</v>
      </c>
    </row>
    <row r="60" spans="2:11" ht="12.75">
      <c r="B60" s="1" t="s">
        <v>32</v>
      </c>
      <c r="K60" s="60">
        <f>IF(giorni_di_ritardo&gt;30,aliqSanzOltre30gg,aliqSanz30gg)</f>
        <v>0.0375</v>
      </c>
    </row>
    <row r="63" spans="2:3" ht="12.75">
      <c r="B63" s="1" t="s">
        <v>33</v>
      </c>
      <c r="C63" s="6">
        <v>41640</v>
      </c>
    </row>
    <row r="64" spans="2:3" ht="12.75">
      <c r="B64" s="1" t="s">
        <v>34</v>
      </c>
      <c r="C64" s="6">
        <f ca="1">TODAY()</f>
        <v>45447</v>
      </c>
    </row>
    <row r="66" spans="2:3" ht="12.75">
      <c r="B66" s="1" t="s">
        <v>35</v>
      </c>
      <c r="C66" s="6">
        <v>41669</v>
      </c>
    </row>
    <row r="67" spans="2:3" ht="12.75">
      <c r="B67" s="1" t="s">
        <v>36</v>
      </c>
      <c r="C67" s="6">
        <f ca="1">DATE(YEAR(TODAY())+1,MONTH(TODAY()),DAY(TODAY())+1)</f>
        <v>45813</v>
      </c>
    </row>
  </sheetData>
  <sheetProtection algorithmName="SHA-512" hashValue="4GHIhavu1qJ1omj5j20RoPBu+VBlO9M5amInd5NXp4hrSKzPINkONvRq9Ry3APyQYCIKX+dJgMoJe+oeLkdoTQ==" saltValue="GzyJrhg1sayScUUJygT1MA==" spinCount="100000" sheet="1" objects="1" scenarios="1"/>
  <mergeCells count="11">
    <mergeCell ref="B27:N27"/>
    <mergeCell ref="B1:N1"/>
    <mergeCell ref="B2:N2"/>
    <mergeCell ref="B4:N4"/>
    <mergeCell ref="B25:N25"/>
    <mergeCell ref="B26:N26"/>
    <mergeCell ref="B28:N28"/>
    <mergeCell ref="B29:N29"/>
    <mergeCell ref="B30:N30"/>
    <mergeCell ref="B31:N31"/>
    <mergeCell ref="B32:N32"/>
  </mergeCells>
  <dataValidations count="2">
    <dataValidation type="date" allowBlank="1" showInputMessage="1" showErrorMessage="1" errorTitle="Data non valida!" error="Sono ammesse date di scadenza tra l'1.1 dell'anno di competenza e il 30.6 dell'anno successivo." sqref="J8">
      <formula1>DATE(anno_di_competenza,1,1)</formula1>
      <formula2>DATE(anno_di_competenza+1,6,30)</formula2>
    </dataValidation>
    <dataValidation type="date" allowBlank="1" showInputMessage="1" showErrorMessage="1" errorTitle="D A T A     N O N    V A L I D A" error="La data di ravvedimento non può essere sucessiva a 1 anno dalla scadenza di pagamento_x000a_oppure_x000a_non c'è ancora il tasso di interesse dell'anno nuovo e quindi non si può calcolare oltre l'anno di competenza." sqref="J14">
      <formula1>data_scadenza+1</formula1>
      <formula2>J1420/3/24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Ms Windows</dc:creator>
  <cp:keywords/>
  <dc:description/>
  <cp:lastModifiedBy>Rigon Laura - cvi0611</cp:lastModifiedBy>
  <cp:lastPrinted>2022-12-09T14:16:50Z</cp:lastPrinted>
  <dcterms:created xsi:type="dcterms:W3CDTF">2007-03-06T09:22:56Z</dcterms:created>
  <dcterms:modified xsi:type="dcterms:W3CDTF">2024-06-04T14:08:51Z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