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avvedimento 2018" sheetId="1" r:id="rId1"/>
  </sheets>
  <definedNames>
    <definedName name="aliqSanz30gg">'Ravvedimento 2018'!$K$59</definedName>
    <definedName name="aliqSanz90gg">'Ravvedimento 2018'!$K$60</definedName>
    <definedName name="aliqSanzOltre30gg">'Ravvedimento 2018'!$K$61</definedName>
    <definedName name="aliquota_sanzione">'Ravvedimento 2018'!$K$62</definedName>
    <definedName name="data_scadenza">'Ravvedimento 2018'!$J$6</definedName>
    <definedName name="data_versamento">'Ravvedimento 2018'!$J$12</definedName>
    <definedName name="diritto_annuo_dovuto">'Ravvedimento 2018'!$J$4</definedName>
    <definedName name="diritto_da_versare">#REF!</definedName>
    <definedName name="diritto_residuo">'Ravvedimento 2018'!$J$10</definedName>
    <definedName name="dirittoVersato">'Ravvedimento 2018'!$J$8</definedName>
    <definedName name="giorni_di_ritardo">'Ravvedimento 2018'!$J$43</definedName>
    <definedName name="giorni_ritardo">#REF!</definedName>
    <definedName name="interesse_dovuto">'Ravvedimento 2018'!$L$43</definedName>
    <definedName name="NoCalcolo">'Ravvedimento 2018'!$C$45</definedName>
    <definedName name="oltre_anno">'Ravvedimento 2018'!$B$45</definedName>
    <definedName name="Ravv90gg">'Ravvedimento 2018'!$B$60</definedName>
    <definedName name="RavvBreve">'Ravvedimento 2018'!$B$59</definedName>
    <definedName name="RavvLungo">'Ravvedimento 2018'!$B$61</definedName>
    <definedName name="sigla_provincia">'Ravvedimento 2018'!$L$10</definedName>
    <definedName name="tb_aliquoteSanzioni">'Ravvedimento 2018'!$B$55:$M$57</definedName>
  </definedNames>
  <calcPr fullCalcOnLoad="1"/>
</workbook>
</file>

<file path=xl/sharedStrings.xml><?xml version="1.0" encoding="utf-8"?>
<sst xmlns="http://schemas.openxmlformats.org/spreadsheetml/2006/main" count="49" uniqueCount="41">
  <si>
    <t>Decreto  Ministero Attività produttive n. 54 del 27.01.2005 - GU n. 90 19.04.05 - Art. 13 decreto lgs. N. 472/97</t>
  </si>
  <si>
    <t>data di scadenza del pagamento dovuto</t>
  </si>
  <si>
    <t>scadenze</t>
  </si>
  <si>
    <t>eventuale versamento parziale - importo versato</t>
  </si>
  <si>
    <t>data prevista del versamento del ravvedimento con F24</t>
  </si>
  <si>
    <t>termini ravvedimento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</si>
  <si>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</si>
  <si>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</si>
  <si>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</si>
  <si>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</si>
  <si>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</si>
  <si>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</si>
  <si>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</si>
  <si>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</si>
  <si>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</si>
  <si>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</si>
  <si>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</si>
  <si>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</si>
  <si>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r>
      <rPr>
        <b/>
        <sz val="9"/>
        <color indexed="63"/>
        <rFont val="Arial"/>
        <family val="2"/>
      </rPr>
      <t xml:space="preserve">IL RAVVEDIMENTO  VA  ESEGUITO IN UN  </t>
    </r>
    <r>
      <rPr>
        <b/>
        <sz val="12"/>
        <color indexed="63"/>
        <rFont val="Arial"/>
        <family val="2"/>
      </rPr>
      <t>UNICO MODELLO F24 TELEMATICO</t>
    </r>
    <r>
      <rPr>
        <b/>
        <sz val="9"/>
        <color indexed="63"/>
        <rFont val="Arial"/>
        <family val="2"/>
      </rPr>
      <t xml:space="preserve"> CON IL </t>
    </r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</si>
  <si>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</si>
  <si>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</si>
  <si>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</si>
  <si>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</si>
  <si>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</si>
  <si>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</si>
  <si>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</si>
  <si>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aliquota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</si>
  <si>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</si>
  <si>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</si>
  <si>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</si>
  <si>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</si>
  <si>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</si>
  <si>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</si>
  <si>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</si>
  <si>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violazioni commesse dal</t>
  </si>
  <si>
    <t>fino a</t>
  </si>
  <si>
    <t>ravv 30 gg</t>
  </si>
  <si>
    <t>ravv 90gg</t>
  </si>
  <si>
    <t>ravv lungo</t>
  </si>
  <si>
    <t>Aliquota applicata</t>
  </si>
  <si>
    <t>CALCOLO RAVVEDIMENTO OPEROSO PER PAGAMENTO DIRITTO ANNUALE 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</si>
</sst>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Euro&quot;* 0.00"/>
    <numFmt numFmtId="166" formatCode="_-&quot;L. &quot;* #,##0.00_-;&quot;-L. &quot;* #,##0.00_-;_-&quot;L. &quot;* \-??_-;_-@_-"/>
    <numFmt numFmtId="167" formatCode="0.00000"/>
    <numFmt numFmtId="168" formatCode="0.00000;;"/>
    <numFmt numFmtId="169" formatCode="0.00000;\-\-\-;"/>
    <numFmt numFmtId="170" formatCode="0.00000;;\-\-\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10"/>
      <color indexed="16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18" fillId="11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14" fontId="18" fillId="11" borderId="0" xfId="0" applyNumberFormat="1" applyFont="1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164" fontId="18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11" borderId="0" xfId="0" applyNumberFormat="1" applyFill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" fontId="20" fillId="0" borderId="0" xfId="0" applyNumberFormat="1" applyFont="1" applyAlignment="1" applyProtection="1">
      <alignment/>
      <protection/>
    </xf>
    <xf numFmtId="165" fontId="21" fillId="17" borderId="0" xfId="0" applyNumberFormat="1" applyFont="1" applyFill="1" applyAlignment="1" applyProtection="1">
      <alignment/>
      <protection/>
    </xf>
    <xf numFmtId="0" fontId="0" fillId="17" borderId="0" xfId="0" applyFont="1" applyFill="1" applyAlignment="1" applyProtection="1">
      <alignment/>
      <protection/>
    </xf>
    <xf numFmtId="0" fontId="0" fillId="17" borderId="0" xfId="0" applyFont="1" applyFill="1" applyAlignment="1" applyProtection="1">
      <alignment horizontal="right"/>
      <protection/>
    </xf>
    <xf numFmtId="4" fontId="20" fillId="17" borderId="0" xfId="0" applyNumberFormat="1" applyFont="1" applyFill="1" applyAlignment="1" applyProtection="1">
      <alignment/>
      <protection/>
    </xf>
    <xf numFmtId="165" fontId="22" fillId="16" borderId="0" xfId="0" applyNumberFormat="1" applyFont="1" applyFill="1" applyAlignment="1" applyProtection="1">
      <alignment horizontal="center" wrapText="1"/>
      <protection/>
    </xf>
    <xf numFmtId="0" fontId="22" fillId="16" borderId="0" xfId="0" applyFont="1" applyFill="1" applyAlignment="1" applyProtection="1">
      <alignment/>
      <protection/>
    </xf>
    <xf numFmtId="0" fontId="22" fillId="16" borderId="0" xfId="0" applyFont="1" applyFill="1" applyAlignment="1" applyProtection="1">
      <alignment horizontal="center" wrapText="1"/>
      <protection/>
    </xf>
    <xf numFmtId="0" fontId="23" fillId="16" borderId="0" xfId="0" applyFont="1" applyFill="1" applyAlignment="1" applyProtection="1">
      <alignment horizontal="center" wrapText="1"/>
      <protection/>
    </xf>
    <xf numFmtId="3" fontId="22" fillId="16" borderId="0" xfId="0" applyNumberFormat="1" applyFont="1" applyFill="1" applyAlignment="1" applyProtection="1">
      <alignment/>
      <protection/>
    </xf>
    <xf numFmtId="165" fontId="24" fillId="16" borderId="0" xfId="0" applyNumberFormat="1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25" fillId="16" borderId="0" xfId="0" applyFont="1" applyFill="1" applyAlignment="1" applyProtection="1">
      <alignment horizontal="center"/>
      <protection/>
    </xf>
    <xf numFmtId="0" fontId="24" fillId="16" borderId="0" xfId="0" applyFont="1" applyFill="1" applyAlignment="1" applyProtection="1">
      <alignment horizontal="center"/>
      <protection/>
    </xf>
    <xf numFmtId="3" fontId="0" fillId="16" borderId="0" xfId="0" applyNumberFormat="1" applyFont="1" applyFill="1" applyAlignment="1" applyProtection="1">
      <alignment/>
      <protection/>
    </xf>
    <xf numFmtId="4" fontId="24" fillId="16" borderId="0" xfId="0" applyNumberFormat="1" applyFont="1" applyFill="1" applyAlignment="1" applyProtection="1">
      <alignment horizontal="right"/>
      <protection/>
    </xf>
    <xf numFmtId="4" fontId="24" fillId="16" borderId="0" xfId="0" applyNumberFormat="1" applyFont="1" applyFill="1" applyAlignment="1" applyProtection="1">
      <alignment/>
      <protection/>
    </xf>
    <xf numFmtId="165" fontId="0" fillId="16" borderId="0" xfId="0" applyNumberFormat="1" applyFont="1" applyFill="1" applyAlignment="1" applyProtection="1">
      <alignment/>
      <protection/>
    </xf>
    <xf numFmtId="0" fontId="0" fillId="16" borderId="0" xfId="0" applyFont="1" applyFill="1" applyAlignment="1" applyProtection="1">
      <alignment horizontal="right"/>
      <protection/>
    </xf>
    <xf numFmtId="4" fontId="20" fillId="16" borderId="0" xfId="0" applyNumberFormat="1" applyFont="1" applyFill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27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4" fontId="27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10" fontId="35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29" fillId="23" borderId="11" xfId="0" applyFont="1" applyFill="1" applyBorder="1" applyAlignment="1" applyProtection="1">
      <alignment horizontal="center"/>
      <protection/>
    </xf>
    <xf numFmtId="0" fontId="31" fillId="23" borderId="12" xfId="0" applyFont="1" applyFill="1" applyBorder="1" applyAlignment="1" applyProtection="1">
      <alignment horizontal="center"/>
      <protection/>
    </xf>
    <xf numFmtId="0" fontId="31" fillId="23" borderId="11" xfId="0" applyFont="1" applyFill="1" applyBorder="1" applyAlignment="1" applyProtection="1">
      <alignment horizontal="center" vertical="center"/>
      <protection/>
    </xf>
    <xf numFmtId="0" fontId="18" fillId="22" borderId="13" xfId="0" applyFont="1" applyFill="1" applyBorder="1" applyAlignment="1" applyProtection="1">
      <alignment horizontal="center"/>
      <protection/>
    </xf>
    <xf numFmtId="0" fontId="0" fillId="22" borderId="14" xfId="0" applyFont="1" applyFill="1" applyBorder="1" applyAlignment="1" applyProtection="1">
      <alignment horizontal="center"/>
      <protection/>
    </xf>
    <xf numFmtId="0" fontId="28" fillId="2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3</xdr:row>
      <xdr:rowOff>66675</xdr:rowOff>
    </xdr:from>
    <xdr:to>
      <xdr:col>12</xdr:col>
      <xdr:colOff>790575</xdr:colOff>
      <xdr:row>7</xdr:row>
      <xdr:rowOff>95250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486275" y="476250"/>
          <a:ext cx="1524000" cy="504825"/>
        </a:xfrm>
        <a:prstGeom prst="rect">
          <a:avLst/>
        </a:prstGeom>
        <a:solidFill>
          <a:srgbClr val="FFFF99"/>
        </a:solidFill>
        <a:ln w="936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inserire i dati richiesti nelle caselle con sfondo arancione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2"/>
  <sheetViews>
    <sheetView showGridLines="0" tabSelected="1" workbookViewId="0" topLeftCell="A1">
      <selection activeCell="J4" sqref="J4"/>
    </sheetView>
  </sheetViews>
  <sheetFormatPr defaultColWidth="9.140625" defaultRowHeight="12.75" zeroHeight="1"/>
  <cols>
    <col min="1" max="1" width="0.71875" style="1" customWidth="1"/>
    <col min="2" max="2" width="11.710937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0.71875" style="1" customWidth="1"/>
    <col min="16" max="16" width="19.7109375" style="1" hidden="1" customWidth="1"/>
    <col min="17" max="18" width="11.421875" style="1" hidden="1" customWidth="1"/>
    <col min="19" max="16384" width="9.140625" style="1" hidden="1" customWidth="1"/>
  </cols>
  <sheetData>
    <row r="1" spans="2:14" ht="12.75"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2.7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6.75" customHeight="1"/>
    <row r="4" spans="2:10" ht="12.75">
      <c r="B4" s="1" t="str">
        <f>"Diritto annuo dovuto per l'anno "&amp;YEAR(data_scadenza)</f>
        <v>Diritto annuo dovuto per l'anno 2019</v>
      </c>
      <c r="J4" s="2">
        <v>0</v>
      </c>
    </row>
    <row r="5" ht="6.75" customHeight="1">
      <c r="R5" s="3"/>
    </row>
    <row r="6" spans="2:18" ht="12.75">
      <c r="B6" s="1" t="s">
        <v>1</v>
      </c>
      <c r="J6" s="4">
        <v>43647</v>
      </c>
      <c r="P6" s="1" t="s">
        <v>2</v>
      </c>
      <c r="Q6" s="3">
        <v>43467</v>
      </c>
      <c r="R6" s="3">
        <v>43860</v>
      </c>
    </row>
    <row r="7" ht="5.25" customHeight="1"/>
    <row r="8" spans="2:10" ht="12.75">
      <c r="B8" s="1" t="s">
        <v>3</v>
      </c>
      <c r="J8" s="5">
        <v>0</v>
      </c>
    </row>
    <row r="9" ht="4.5" customHeight="1"/>
    <row r="10" spans="2:12" ht="12.75">
      <c r="B10" s="1" t="str">
        <f>"diritto non versato per l'anno "&amp;YEAR(data_scadenza)</f>
        <v>diritto non versato per l'anno 2019</v>
      </c>
      <c r="J10" s="6">
        <f>diritto_annuo_dovuto-dirittoVersato</f>
        <v>0</v>
      </c>
      <c r="L10" s="7"/>
    </row>
    <row r="11" ht="5.25" customHeight="1"/>
    <row r="12" spans="2:18" ht="12.75">
      <c r="B12" s="1" t="s">
        <v>4</v>
      </c>
      <c r="J12" s="8">
        <v>43738</v>
      </c>
      <c r="P12" s="1" t="s">
        <v>5</v>
      </c>
      <c r="Q12" s="3">
        <v>43497</v>
      </c>
      <c r="R12" s="3">
        <v>44226</v>
      </c>
    </row>
    <row r="13" ht="12" customHeight="1">
      <c r="B13" s="9">
        <f>IF(data_versamento&lt;=data_scadenza,"ATTENZIONE: la data di pagamento dev'essere successiva alla scadenza!",IF(oltre_anno,"ATTENZIONE! Il ravvedimento operoso non è possibile oltre l'anno dalla scadenza",""))</f>
      </c>
    </row>
    <row r="14" spans="2:14" s="10" customFormat="1" ht="18" customHeight="1">
      <c r="B14" s="11" t="s">
        <v>6</v>
      </c>
      <c r="L14" s="12"/>
      <c r="M14" s="13"/>
      <c r="N14" s="13"/>
    </row>
    <row r="15" spans="2:14" s="10" customFormat="1" ht="15.75">
      <c r="B15" s="14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7"/>
    </row>
    <row r="16" spans="2:14" s="10" customFormat="1" ht="19.5" customHeight="1">
      <c r="B16" s="18" t="s">
        <v>8</v>
      </c>
      <c r="C16" s="19"/>
      <c r="D16" s="20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1"/>
      <c r="J16" s="18" t="s">
        <v>14</v>
      </c>
      <c r="K16" s="22"/>
      <c r="L16" s="18" t="s">
        <v>15</v>
      </c>
      <c r="M16" s="18" t="s">
        <v>16</v>
      </c>
      <c r="N16" s="18"/>
    </row>
    <row r="17" spans="2:14" s="10" customFormat="1" ht="18">
      <c r="B17" s="23" t="str">
        <f>"VI"</f>
        <v>VI</v>
      </c>
      <c r="C17" s="24"/>
      <c r="D17" s="25"/>
      <c r="E17" s="24"/>
      <c r="F17" s="24"/>
      <c r="G17" s="24"/>
      <c r="H17" s="24"/>
      <c r="I17" s="24"/>
      <c r="J17" s="26">
        <v>3850</v>
      </c>
      <c r="K17" s="27"/>
      <c r="L17" s="26">
        <v>2019</v>
      </c>
      <c r="M17" s="28">
        <f>IF(NoCalcolo,"XXXXX",diritto_residuo)</f>
        <v>0</v>
      </c>
      <c r="N17" s="29"/>
    </row>
    <row r="18" spans="2:14" s="10" customFormat="1" ht="18">
      <c r="B18" s="23" t="str">
        <f>"VI"</f>
        <v>VI</v>
      </c>
      <c r="C18" s="24"/>
      <c r="D18" s="25"/>
      <c r="E18" s="24"/>
      <c r="F18" s="24"/>
      <c r="G18" s="24"/>
      <c r="H18" s="24"/>
      <c r="I18" s="24"/>
      <c r="J18" s="26">
        <v>3851</v>
      </c>
      <c r="K18" s="27"/>
      <c r="L18" s="26">
        <v>2019</v>
      </c>
      <c r="M18" s="28">
        <f>IF(NoCalcolo,"XXXXX",interesse_dovuto)</f>
        <v>0</v>
      </c>
      <c r="N18" s="29"/>
    </row>
    <row r="19" spans="2:14" s="10" customFormat="1" ht="18">
      <c r="B19" s="23" t="str">
        <f>"VI"</f>
        <v>VI</v>
      </c>
      <c r="C19" s="24"/>
      <c r="D19" s="25"/>
      <c r="E19" s="24"/>
      <c r="F19" s="24"/>
      <c r="G19" s="24"/>
      <c r="H19" s="24"/>
      <c r="I19" s="24"/>
      <c r="J19" s="26">
        <v>3852</v>
      </c>
      <c r="K19" s="27"/>
      <c r="L19" s="26">
        <v>2019</v>
      </c>
      <c r="M19" s="28">
        <f>IF(NoCalcolo,"XXXXX",ROUND((diritto_residuo*aliquota_sanzione),2))</f>
        <v>0</v>
      </c>
      <c r="N19" s="29"/>
    </row>
    <row r="20" spans="2:14" s="10" customFormat="1" ht="6.75" customHeight="1">
      <c r="B20" s="30"/>
      <c r="C20" s="24"/>
      <c r="D20" s="24"/>
      <c r="E20" s="24"/>
      <c r="F20" s="24"/>
      <c r="G20" s="24"/>
      <c r="H20" s="24"/>
      <c r="I20" s="24"/>
      <c r="J20" s="24"/>
      <c r="K20" s="27"/>
      <c r="L20" s="31"/>
      <c r="M20" s="32"/>
      <c r="N20" s="32"/>
    </row>
    <row r="21" spans="2:15" s="10" customFormat="1" ht="18" customHeight="1">
      <c r="B21" s="33" t="str">
        <f>"Interessi calcolati per un pagamento entro e non oltre il "&amp;TEXT(data_versamento,"g mmmm aaaa")</f>
        <v>Interessi calcolati per un pagamento entro e non oltre il 30 settembre 2019</v>
      </c>
      <c r="C21" s="11"/>
      <c r="L21" s="34"/>
      <c r="M21" s="35">
        <f>SUM(M17:M20)</f>
        <v>0</v>
      </c>
      <c r="N21" s="36"/>
      <c r="O21" s="13"/>
    </row>
    <row r="22" spans="2:15" s="10" customFormat="1" ht="3" customHeight="1">
      <c r="B22" s="37"/>
      <c r="C22" s="38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/>
      <c r="O22" s="13"/>
    </row>
    <row r="23" spans="2:15" s="10" customFormat="1" ht="13.5" customHeight="1">
      <c r="B23" s="68" t="s">
        <v>17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3"/>
    </row>
    <row r="24" spans="2:15" s="10" customFormat="1" ht="14.25" customHeight="1">
      <c r="B24" s="63" t="s">
        <v>18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3"/>
    </row>
    <row r="25" spans="2:15" s="10" customFormat="1" ht="11.25" customHeight="1">
      <c r="B25" s="63" t="s">
        <v>19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3"/>
    </row>
    <row r="26" spans="2:15" s="10" customFormat="1" ht="10.5" customHeight="1">
      <c r="B26" s="63" t="s">
        <v>20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3"/>
    </row>
    <row r="27" spans="2:15" s="10" customFormat="1" ht="14.25">
      <c r="B27" s="65" t="s">
        <v>21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3"/>
    </row>
    <row r="28" spans="2:14" ht="12.75">
      <c r="B28" s="63" t="s">
        <v>22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4" ht="12.75">
      <c r="B29" s="63" t="s">
        <v>23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12.75"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ht="3.75" customHeight="1"/>
    <row r="32" spans="2:5" ht="12.75">
      <c r="B32" s="43" t="s">
        <v>25</v>
      </c>
      <c r="C32" s="44"/>
      <c r="E32" s="45"/>
    </row>
    <row r="33" spans="2:12" ht="12.75">
      <c r="B33" s="46" t="s">
        <v>26</v>
      </c>
      <c r="C33" s="47" t="s">
        <v>27</v>
      </c>
      <c r="E33" s="45"/>
      <c r="J33" s="48" t="s">
        <v>28</v>
      </c>
      <c r="L33" s="48" t="s">
        <v>29</v>
      </c>
    </row>
    <row r="34" spans="2:12" ht="12.75" hidden="1">
      <c r="B34" s="49">
        <v>0.03</v>
      </c>
      <c r="C34" s="3">
        <v>40178</v>
      </c>
      <c r="D34" s="1" t="s">
        <v>30</v>
      </c>
      <c r="E34" s="45"/>
      <c r="J34" s="50">
        <f>IF(data_scadenza&lt;=C34,IF(data_versamento&lt;=C34,data_versamento-data_scadenza,C34-data_scadenza),0)</f>
        <v>0</v>
      </c>
      <c r="L34" s="1">
        <f aca="true" t="shared" si="0" ref="L34:L39">diritto_residuo*B34*J34/365</f>
        <v>0</v>
      </c>
    </row>
    <row r="35" spans="2:12" ht="12.75" hidden="1">
      <c r="B35" s="49">
        <v>0.01</v>
      </c>
      <c r="C35" s="3">
        <v>40543</v>
      </c>
      <c r="D35" s="1" t="s">
        <v>30</v>
      </c>
      <c r="J35" s="50">
        <f aca="true" t="shared" si="1" ref="J35:J41">IF(data_scadenza&lt;=C35,IF(data_versamento&lt;=C34,0,IF(data_versamento&lt;=C35,data_versamento-MAX(C34,data_scadenza),C35-MAX(C34+1,data_scadenza))),0)</f>
        <v>0</v>
      </c>
      <c r="L35" s="1">
        <f t="shared" si="0"/>
        <v>0</v>
      </c>
    </row>
    <row r="36" spans="2:12" ht="12.75" hidden="1">
      <c r="B36" s="49">
        <v>0.015</v>
      </c>
      <c r="C36" s="3">
        <v>40908</v>
      </c>
      <c r="D36" s="7" t="s">
        <v>30</v>
      </c>
      <c r="J36" s="50">
        <f t="shared" si="1"/>
        <v>0</v>
      </c>
      <c r="L36" s="1">
        <f t="shared" si="0"/>
        <v>0</v>
      </c>
    </row>
    <row r="37" spans="2:12" ht="12.75" hidden="1">
      <c r="B37" s="49">
        <v>0.025</v>
      </c>
      <c r="C37" s="3">
        <v>41639</v>
      </c>
      <c r="D37" s="7" t="s">
        <v>30</v>
      </c>
      <c r="J37" s="50">
        <f t="shared" si="1"/>
        <v>0</v>
      </c>
      <c r="L37" s="1">
        <f t="shared" si="0"/>
        <v>0</v>
      </c>
    </row>
    <row r="38" spans="2:12" ht="12.75" hidden="1">
      <c r="B38" s="49">
        <v>0.01</v>
      </c>
      <c r="C38" s="3">
        <v>42004</v>
      </c>
      <c r="D38" s="7" t="s">
        <v>30</v>
      </c>
      <c r="J38" s="50">
        <f t="shared" si="1"/>
        <v>0</v>
      </c>
      <c r="L38" s="1">
        <f t="shared" si="0"/>
        <v>0</v>
      </c>
    </row>
    <row r="39" spans="2:12" ht="12.75" hidden="1">
      <c r="B39" s="49">
        <v>0.005</v>
      </c>
      <c r="C39" s="3">
        <v>42369</v>
      </c>
      <c r="D39" s="7" t="s">
        <v>30</v>
      </c>
      <c r="J39" s="50">
        <f t="shared" si="1"/>
        <v>0</v>
      </c>
      <c r="L39" s="1">
        <f t="shared" si="0"/>
        <v>0</v>
      </c>
    </row>
    <row r="40" spans="2:12" ht="12.75" hidden="1">
      <c r="B40" s="49">
        <v>0.001</v>
      </c>
      <c r="C40" s="3">
        <v>43100</v>
      </c>
      <c r="D40" s="7" t="s">
        <v>30</v>
      </c>
      <c r="J40" s="50">
        <f t="shared" si="1"/>
        <v>0</v>
      </c>
      <c r="L40" s="62">
        <f>ROUND(diritto_residuo*B40*J40/365,5)</f>
        <v>0</v>
      </c>
    </row>
    <row r="41" spans="2:12" ht="12.75">
      <c r="B41" s="49">
        <v>0.008</v>
      </c>
      <c r="C41" s="3">
        <v>43830</v>
      </c>
      <c r="D41" s="7" t="s">
        <v>30</v>
      </c>
      <c r="J41" s="50">
        <f t="shared" si="1"/>
        <v>91</v>
      </c>
      <c r="L41" s="62">
        <f>ROUND(diritto_residuo*B41*J41/365,5)</f>
        <v>0</v>
      </c>
    </row>
    <row r="42" spans="2:12" ht="12.75">
      <c r="B42" s="49">
        <v>0.008</v>
      </c>
      <c r="C42" s="3">
        <v>43831</v>
      </c>
      <c r="D42" s="7" t="s">
        <v>30</v>
      </c>
      <c r="J42" s="50">
        <f>IF(data_versamento&gt;=C42,data_versamento-MAX(data_scadenza,C42-1),0)</f>
        <v>0</v>
      </c>
      <c r="L42" s="62">
        <f>ROUND(diritto_residuo*B42*J42/365,5)</f>
        <v>0</v>
      </c>
    </row>
    <row r="43" spans="2:12" ht="12.75">
      <c r="B43" s="51"/>
      <c r="D43" s="52" t="s">
        <v>31</v>
      </c>
      <c r="J43" s="53">
        <f>SUM(J34:J42)</f>
        <v>91</v>
      </c>
      <c r="L43" s="54">
        <f>ROUND(SUM(L34:L42),2)</f>
        <v>0</v>
      </c>
    </row>
    <row r="44" ht="12.75"/>
    <row r="45" spans="2:3" ht="12.75" hidden="1">
      <c r="B45" s="55" t="b">
        <f>IF(giorni_di_ritardo&gt;366,TRUE,IF(giorni_di_ritardo=366,IF(DAY(data_scadenza)=DAY(data_versamento),FALSE,TRUE),FALSE))</f>
        <v>0</v>
      </c>
      <c r="C45" s="55" t="b">
        <f>OR(B45,(data_versamento&lt;=data_scadenza))</f>
        <v>0</v>
      </c>
    </row>
    <row r="46" spans="2:11" ht="12.75">
      <c r="B46" s="56" t="s">
        <v>32</v>
      </c>
      <c r="K46" s="49"/>
    </row>
    <row r="47" ht="12.75">
      <c r="B47" s="1" t="str">
        <f>IF(giorni_di_ritardo&gt;90,RavvLungo,IF(giorni_di_ritardo&gt;30,Ravv90gg,RavvBreve))</f>
        <v>Ravvedimento LUNGO: dal 30/09/2019 al 01/07/2020</v>
      </c>
    </row>
    <row r="48" spans="2:12" ht="12.75">
      <c r="B48" s="1" t="str">
        <f>"Data violazione: "&amp;TEXT(data_scadenza,"gg/mm/aaaa")</f>
        <v>Data violazione: 01/07/2019</v>
      </c>
      <c r="L48" s="3"/>
    </row>
    <row r="49" spans="2:12" ht="12.75">
      <c r="B49" s="10" t="str">
        <f>"Aliquota applicata per la sanzione: "&amp;TEXT(aliquota_sanzione,"##,00%")</f>
        <v>Aliquota applicata per la sanzione: 3,75%</v>
      </c>
      <c r="L49" s="3"/>
    </row>
    <row r="50" spans="2:12" ht="12.75">
      <c r="B50" s="10" t="str">
        <f>"Importo su cui è applicata la sanzione: € "&amp;TEXT(diritto_residuo,"#.##0,00")</f>
        <v>Importo su cui è applicata la sanzione: € 0,00</v>
      </c>
      <c r="L50" s="57"/>
    </row>
    <row r="51" ht="12.75">
      <c r="B51" s="10" t="str">
        <f>"Sanzione da versare: € "&amp;TEXT(M19,"#.##0,00")</f>
        <v>Sanzione da versare: € 0,00</v>
      </c>
    </row>
    <row r="52" ht="3" customHeight="1">
      <c r="B52" s="58"/>
    </row>
    <row r="53" ht="12.75">
      <c r="B53" s="58" t="s">
        <v>33</v>
      </c>
    </row>
    <row r="54" spans="2:13" ht="12.75">
      <c r="B54" s="1" t="s">
        <v>34</v>
      </c>
      <c r="J54" s="1" t="s">
        <v>35</v>
      </c>
      <c r="K54" s="59" t="s">
        <v>36</v>
      </c>
      <c r="L54" s="48" t="s">
        <v>37</v>
      </c>
      <c r="M54" s="48" t="s">
        <v>38</v>
      </c>
    </row>
    <row r="55" spans="2:13" ht="12.75">
      <c r="B55" s="3">
        <v>41916</v>
      </c>
      <c r="J55" s="3">
        <f ca="1">MAX(TODAY(),data_versamento)</f>
        <v>43738</v>
      </c>
      <c r="K55" s="49">
        <v>0.03</v>
      </c>
      <c r="L55" s="60">
        <v>0.0333</v>
      </c>
      <c r="M55" s="60">
        <v>0.0375</v>
      </c>
    </row>
    <row r="56" spans="2:13" ht="12.75">
      <c r="B56" s="3">
        <v>40575</v>
      </c>
      <c r="J56" s="3">
        <v>41915</v>
      </c>
      <c r="K56" s="49">
        <v>0.03</v>
      </c>
      <c r="L56" s="60">
        <v>0.0375</v>
      </c>
      <c r="M56" s="60">
        <v>0.0375</v>
      </c>
    </row>
    <row r="57" spans="2:13" ht="12.75">
      <c r="B57" s="3">
        <v>39783</v>
      </c>
      <c r="J57" s="3">
        <v>40574</v>
      </c>
      <c r="K57" s="49">
        <v>0.025</v>
      </c>
      <c r="L57" s="60">
        <v>0.03</v>
      </c>
      <c r="M57" s="60">
        <v>0.03</v>
      </c>
    </row>
    <row r="58" ht="2.25" customHeight="1">
      <c r="K58" s="49"/>
    </row>
    <row r="59" spans="2:11" ht="12.75">
      <c r="B59" s="1" t="str">
        <f>"Ravvedimento BREVE: dal "&amp;TEXT(data_scadenza+1,"gg/mm/aaaa")&amp;" al "&amp;TEXT(data_scadenza+30,"gg/mm/aaaa")</f>
        <v>Ravvedimento BREVE: dal 02/07/2019 al 31/07/2019</v>
      </c>
      <c r="K59" s="61">
        <f>IF(data_scadenza&gt;B55,K55,IF(data_scadenza&gt;B56,K56,IF(data_scadenza&gt;B57,K57,"???")))</f>
        <v>0.03</v>
      </c>
    </row>
    <row r="60" spans="2:11" ht="12.75">
      <c r="B60" s="1" t="str">
        <f>"Ravvedimento 90gg: dal "&amp;TEXT(data_scadenza+31,"gg/mm/aaaa")&amp;" al "&amp;TEXT(data_scadenza+90,"gg/mm/aaaa")</f>
        <v>Ravvedimento 90gg: dal 01/08/2019 al 29/09/2019</v>
      </c>
      <c r="K60" s="61">
        <f>IF(data_scadenza&gt;B55,L55,IF(data_scadenza&gt;B56,L56,IF(data_scadenza&gt;B57,L57,"???")))</f>
        <v>0.0333</v>
      </c>
    </row>
    <row r="61" spans="2:11" ht="12.75">
      <c r="B61" s="1" t="str">
        <f>"Ravvedimento LUNGO: dal "&amp;TEXT(data_scadenza+91,"gg/mm/aaaa")&amp;" al "&amp;TEXT(DATE(YEAR(data_scadenza)+1,MONTH(data_scadenza),DAY(data_scadenza)),"gg/mm/aaaa")</f>
        <v>Ravvedimento LUNGO: dal 30/09/2019 al 01/07/2020</v>
      </c>
      <c r="K61" s="61">
        <f>IF(data_scadenza&gt;B55,M55,IF(data_scadenza&gt;B56,M56,IF(data_scadenza&gt;B57,M57,"???")))</f>
        <v>0.0375</v>
      </c>
    </row>
    <row r="62" spans="2:11" ht="12.75">
      <c r="B62" s="1" t="s">
        <v>39</v>
      </c>
      <c r="K62" s="61">
        <f>IF(giorni_di_ritardo&gt;90,aliqSanzOltre30gg,IF(giorni_di_ritardo&gt;30,aliqSanz90gg,aliqSanz30gg))</f>
        <v>0.0375</v>
      </c>
    </row>
    <row r="63" ht="8.25" customHeight="1"/>
    <row r="64" ht="3.75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0.5" customHeight="1" hidden="1"/>
  </sheetData>
  <sheetProtection password="DDDA" sheet="1" objects="1" scenarios="1"/>
  <mergeCells count="10">
    <mergeCell ref="B1:N1"/>
    <mergeCell ref="B2:N2"/>
    <mergeCell ref="B23:N23"/>
    <mergeCell ref="B24:N24"/>
    <mergeCell ref="B29:N29"/>
    <mergeCell ref="B30:N30"/>
    <mergeCell ref="B25:N25"/>
    <mergeCell ref="B26:N26"/>
    <mergeCell ref="B27:N27"/>
    <mergeCell ref="B28:N28"/>
  </mergeCells>
  <dataValidations count="2">
    <dataValidation type="date" allowBlank="1" showInputMessage="1" showErrorMessage="1" promptTitle="Data di scadenza" prompt="date valide: da 2.1.2019 a 30.1.2020" errorTitle="Data di scadenza non valida!" error="La data di scadenza del diritto annuale 2019 dev'essere compresa fra il 2 gennaio 2019 e il 30 gennaio 2020 (per le imprese iscritte il 31/12/2019)." sqref="J6">
      <formula1>Q6</formula1>
      <formula2>R6</formula2>
    </dataValidation>
    <dataValidation type="date" allowBlank="1" showInputMessage="1" showErrorMessage="1" promptTitle="Data di ravvedimento" prompt="date valide: da 1.2.2019 a 30.1.2021" errorTitle="Data di ravvedimento non valida" error="La data di ravvedimento dev'essere compresa fra 01/02/2019 e 30/01/2021&#10;Ovviamente non può essere successiva al compimento dell'anno dalla scadenza per il pagamento del diritto annuale." sqref="J12">
      <formula1>Q12</formula1>
      <formula2>R12</formula2>
    </dataValidation>
  </dataValidations>
  <printOptions horizontalCentered="1"/>
  <pageMargins left="0.3541666666666667" right="0.31527777777777777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cvi0220</cp:lastModifiedBy>
  <cp:lastPrinted>2018-12-31T10:47:25Z</cp:lastPrinted>
  <dcterms:created xsi:type="dcterms:W3CDTF">2018-08-28T09:57:29Z</dcterms:created>
  <dcterms:modified xsi:type="dcterms:W3CDTF">2019-01-21T10:04:39Z</dcterms:modified>
  <cp:category/>
  <cp:version/>
  <cp:contentType/>
  <cp:contentStatus/>
</cp:coreProperties>
</file>