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Questa_cartella_di_lavoro" autoCompressPictures="0"/>
  <bookViews>
    <workbookView xWindow="-105" yWindow="-105" windowWidth="19425" windowHeight="10425" activeTab="1"/>
  </bookViews>
  <sheets>
    <sheet name="Cover" sheetId="10" r:id="rId1"/>
    <sheet name="Domande" sheetId="1" r:id="rId2"/>
    <sheet name="Riepilogo" sheetId="5" r:id="rId3"/>
    <sheet name="Risposte" sheetId="2" state="hidden" r:id="rId4"/>
    <sheet name="mod Domande" sheetId="7" state="hidden" r:id="rId5"/>
  </sheets>
  <definedNames>
    <definedName name="_xlnm._FilterDatabase" localSheetId="1" hidden="1">Domande!$E$1:$E$251</definedName>
    <definedName name="_xlnm._FilterDatabase" localSheetId="4" hidden="1">'mod Domande'!$E$1:$E$16</definedName>
    <definedName name="_xlnm._FilterDatabase" localSheetId="2" hidden="1">Riepilogo!$V$1:$AE$48</definedName>
    <definedName name="_xlnm._FilterDatabase" localSheetId="3" hidden="1">Risposte!$B$2:$B$312</definedName>
    <definedName name="_xlnm.Print_Area" localSheetId="1">Domande!$A$1:$K$249</definedName>
    <definedName name="_xlnm.Print_Area" localSheetId="4">'mod Domande'!$A$1:$M$16</definedName>
    <definedName name="_xlnm.Print_Area" localSheetId="3">Risposte!$A$2:$C$312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3" i="1" l="1"/>
  <c r="I54" i="1"/>
  <c r="X13" i="5" l="1"/>
  <c r="X14" i="5"/>
  <c r="X15" i="5"/>
  <c r="X16" i="5"/>
  <c r="X17" i="5"/>
  <c r="X18" i="5"/>
  <c r="X19" i="5"/>
  <c r="X20" i="5"/>
  <c r="X21" i="5"/>
  <c r="H175" i="1" l="1"/>
  <c r="I174" i="1" s="1"/>
  <c r="K174" i="1" s="1"/>
  <c r="D174" i="1"/>
  <c r="G8" i="1" l="1"/>
  <c r="K7" i="1"/>
  <c r="G7" i="1"/>
  <c r="J6" i="1" s="1"/>
  <c r="I6" i="1"/>
  <c r="K6" i="1" s="1"/>
  <c r="H70" i="1"/>
  <c r="I69" i="1" s="1"/>
  <c r="K69" i="1" s="1"/>
  <c r="D69" i="1"/>
  <c r="K166" i="1"/>
  <c r="G169" i="1"/>
  <c r="I165" i="1"/>
  <c r="K165" i="1" s="1"/>
  <c r="D165" i="1"/>
  <c r="K27" i="1" l="1"/>
  <c r="C34" i="2"/>
  <c r="C35" i="2"/>
  <c r="C36" i="2"/>
  <c r="C37" i="2"/>
  <c r="C38" i="2"/>
  <c r="C33" i="2"/>
  <c r="I26" i="1"/>
  <c r="K26" i="1" s="1"/>
  <c r="D26" i="1"/>
  <c r="K55" i="1"/>
  <c r="K218" i="1" l="1"/>
  <c r="G219" i="1"/>
  <c r="G218" i="1"/>
  <c r="J217" i="1" s="1"/>
  <c r="I217" i="1"/>
  <c r="K217" i="1" s="1"/>
  <c r="D217" i="1"/>
  <c r="G211" i="1"/>
  <c r="K210" i="1"/>
  <c r="G210" i="1"/>
  <c r="J209" i="1" s="1"/>
  <c r="I209" i="1"/>
  <c r="K209" i="1" s="1"/>
  <c r="D209" i="1"/>
  <c r="H135" i="1"/>
  <c r="D134" i="1"/>
  <c r="H172" i="1"/>
  <c r="I171" i="1" s="1"/>
  <c r="K171" i="1" s="1"/>
  <c r="D171" i="1"/>
  <c r="H20" i="1"/>
  <c r="I134" i="1" l="1"/>
  <c r="K134" i="1" s="1"/>
  <c r="I19" i="1"/>
  <c r="K19" i="1" s="1"/>
  <c r="K54" i="1" l="1"/>
  <c r="D54" i="1"/>
  <c r="G52" i="1" l="1"/>
  <c r="K51" i="1"/>
  <c r="G51" i="1"/>
  <c r="J50" i="1" s="1"/>
  <c r="I50" i="1"/>
  <c r="K50" i="1" s="1"/>
  <c r="D50" i="1"/>
  <c r="G8" i="7" l="1"/>
  <c r="G15" i="7"/>
  <c r="K14" i="7"/>
  <c r="G14" i="7"/>
  <c r="J13" i="7"/>
  <c r="I13" i="7"/>
  <c r="K13" i="7" s="1"/>
  <c r="D13" i="7"/>
  <c r="G11" i="7"/>
  <c r="G10" i="7"/>
  <c r="G9" i="7"/>
  <c r="K7" i="7"/>
  <c r="G7" i="7"/>
  <c r="I6" i="7"/>
  <c r="K6" i="7" s="1"/>
  <c r="D6" i="7"/>
  <c r="H4" i="7"/>
  <c r="G4" i="7" s="1"/>
  <c r="J3" i="7" s="1"/>
  <c r="D3" i="7"/>
  <c r="I3" i="7" l="1"/>
  <c r="K3" i="7" s="1"/>
  <c r="J6" i="7"/>
  <c r="X141" i="5" l="1"/>
  <c r="X140" i="5"/>
  <c r="X139" i="5"/>
  <c r="X138" i="5"/>
  <c r="X137" i="5"/>
  <c r="X136" i="5"/>
  <c r="X135" i="5"/>
  <c r="X134" i="5"/>
  <c r="X133" i="5"/>
  <c r="X132" i="5"/>
  <c r="X131" i="5"/>
  <c r="X130" i="5"/>
  <c r="X129" i="5"/>
  <c r="X128" i="5"/>
  <c r="X127" i="5"/>
  <c r="X126" i="5"/>
  <c r="X125" i="5"/>
  <c r="X124" i="5"/>
  <c r="X123" i="5"/>
  <c r="X122" i="5"/>
  <c r="X121" i="5"/>
  <c r="X120" i="5"/>
  <c r="X119" i="5"/>
  <c r="X118" i="5"/>
  <c r="X117" i="5"/>
  <c r="X116" i="5"/>
  <c r="X115" i="5"/>
  <c r="X114" i="5"/>
  <c r="X113" i="5"/>
  <c r="X112" i="5"/>
  <c r="X111" i="5"/>
  <c r="X110" i="5"/>
  <c r="X109" i="5"/>
  <c r="X108" i="5"/>
  <c r="X107" i="5"/>
  <c r="X106" i="5"/>
  <c r="X105" i="5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12" i="5"/>
  <c r="X11" i="5"/>
  <c r="X10" i="5"/>
  <c r="X6" i="5" l="1"/>
  <c r="H96" i="1"/>
  <c r="I95" i="1" s="1"/>
  <c r="K95" i="1" s="1"/>
  <c r="K99" i="1" l="1"/>
  <c r="G102" i="1"/>
  <c r="I98" i="1"/>
  <c r="K98" i="1" s="1"/>
  <c r="K11" i="1"/>
  <c r="K109" i="1"/>
  <c r="G111" i="1"/>
  <c r="H129" i="1"/>
  <c r="I128" i="1" s="1"/>
  <c r="K128" i="1" s="1"/>
  <c r="K123" i="1"/>
  <c r="D149" i="1"/>
  <c r="G249" i="1"/>
  <c r="K248" i="1"/>
  <c r="G248" i="1"/>
  <c r="J247" i="1" s="1"/>
  <c r="I247" i="1"/>
  <c r="K247" i="1" s="1"/>
  <c r="D247" i="1"/>
  <c r="G245" i="1"/>
  <c r="K244" i="1"/>
  <c r="G244" i="1"/>
  <c r="J243" i="1" s="1"/>
  <c r="I243" i="1"/>
  <c r="K243" i="1" s="1"/>
  <c r="D243" i="1"/>
  <c r="G241" i="1"/>
  <c r="K240" i="1"/>
  <c r="G240" i="1"/>
  <c r="J239" i="1" s="1"/>
  <c r="I239" i="1"/>
  <c r="K239" i="1" s="1"/>
  <c r="D239" i="1"/>
  <c r="G237" i="1"/>
  <c r="K236" i="1"/>
  <c r="G236" i="1"/>
  <c r="J235" i="1" s="1"/>
  <c r="I235" i="1"/>
  <c r="K235" i="1" s="1"/>
  <c r="D235" i="1"/>
  <c r="G233" i="1"/>
  <c r="K232" i="1"/>
  <c r="G232" i="1"/>
  <c r="J231" i="1" s="1"/>
  <c r="I231" i="1"/>
  <c r="K231" i="1" s="1"/>
  <c r="D231" i="1"/>
  <c r="G229" i="1"/>
  <c r="K228" i="1"/>
  <c r="G228" i="1"/>
  <c r="J227" i="1" s="1"/>
  <c r="I227" i="1"/>
  <c r="K227" i="1" s="1"/>
  <c r="D227" i="1"/>
  <c r="H225" i="1"/>
  <c r="I224" i="1" s="1"/>
  <c r="K224" i="1" s="1"/>
  <c r="D224" i="1"/>
  <c r="H222" i="1"/>
  <c r="D221" i="1"/>
  <c r="H215" i="1"/>
  <c r="D214" i="1"/>
  <c r="H203" i="1"/>
  <c r="I202" i="1" s="1"/>
  <c r="K202" i="1" s="1"/>
  <c r="H200" i="1"/>
  <c r="I199" i="1" s="1"/>
  <c r="K199" i="1" s="1"/>
  <c r="H197" i="1"/>
  <c r="I196" i="1" s="1"/>
  <c r="K196" i="1" s="1"/>
  <c r="H179" i="1"/>
  <c r="H139" i="1"/>
  <c r="H132" i="1"/>
  <c r="I131" i="1" s="1"/>
  <c r="K131" i="1" s="1"/>
  <c r="H116" i="1"/>
  <c r="H89" i="1"/>
  <c r="I88" i="1" s="1"/>
  <c r="K88" i="1" s="1"/>
  <c r="G193" i="1"/>
  <c r="J192" i="1" s="1"/>
  <c r="K193" i="1"/>
  <c r="G194" i="1"/>
  <c r="G207" i="1"/>
  <c r="K206" i="1"/>
  <c r="G206" i="1"/>
  <c r="J205" i="1" s="1"/>
  <c r="I205" i="1"/>
  <c r="K205" i="1" s="1"/>
  <c r="D205" i="1"/>
  <c r="D202" i="1"/>
  <c r="D199" i="1"/>
  <c r="D196" i="1"/>
  <c r="I192" i="1"/>
  <c r="K192" i="1" s="1"/>
  <c r="D192" i="1"/>
  <c r="G190" i="1"/>
  <c r="K189" i="1"/>
  <c r="G189" i="1"/>
  <c r="J188" i="1" s="1"/>
  <c r="I188" i="1"/>
  <c r="K188" i="1" s="1"/>
  <c r="D188" i="1"/>
  <c r="G186" i="1"/>
  <c r="K182" i="1"/>
  <c r="I181" i="1"/>
  <c r="K181" i="1" s="1"/>
  <c r="D181" i="1"/>
  <c r="D178" i="1"/>
  <c r="D131" i="1"/>
  <c r="D128" i="1"/>
  <c r="D122" i="1"/>
  <c r="D118" i="1"/>
  <c r="D115" i="1"/>
  <c r="G126" i="1"/>
  <c r="I122" i="1"/>
  <c r="K122" i="1" s="1"/>
  <c r="G120" i="1"/>
  <c r="K119" i="1"/>
  <c r="G119" i="1"/>
  <c r="J118" i="1" s="1"/>
  <c r="I118" i="1"/>
  <c r="K118" i="1" s="1"/>
  <c r="I108" i="1"/>
  <c r="K108" i="1" s="1"/>
  <c r="D108" i="1"/>
  <c r="D98" i="1"/>
  <c r="K162" i="1"/>
  <c r="G163" i="1"/>
  <c r="G162" i="1"/>
  <c r="J161" i="1" s="1"/>
  <c r="I161" i="1"/>
  <c r="K161" i="1" s="1"/>
  <c r="D161" i="1"/>
  <c r="G159" i="1"/>
  <c r="K158" i="1"/>
  <c r="G158" i="1"/>
  <c r="J157" i="1" s="1"/>
  <c r="I157" i="1"/>
  <c r="K157" i="1" s="1"/>
  <c r="D157" i="1"/>
  <c r="G155" i="1"/>
  <c r="K154" i="1"/>
  <c r="G154" i="1"/>
  <c r="J153" i="1" s="1"/>
  <c r="I153" i="1"/>
  <c r="K153" i="1" s="1"/>
  <c r="D153" i="1"/>
  <c r="G151" i="1"/>
  <c r="K150" i="1"/>
  <c r="G150" i="1"/>
  <c r="J149" i="1" s="1"/>
  <c r="I149" i="1"/>
  <c r="K149" i="1" s="1"/>
  <c r="G147" i="1"/>
  <c r="K146" i="1"/>
  <c r="G146" i="1"/>
  <c r="J145" i="1" s="1"/>
  <c r="I145" i="1"/>
  <c r="K145" i="1" s="1"/>
  <c r="D145" i="1"/>
  <c r="G143" i="1"/>
  <c r="K142" i="1"/>
  <c r="G142" i="1"/>
  <c r="J141" i="1" s="1"/>
  <c r="I141" i="1"/>
  <c r="K141" i="1" s="1"/>
  <c r="D141" i="1"/>
  <c r="D138" i="1"/>
  <c r="K44" i="1"/>
  <c r="G106" i="1"/>
  <c r="K105" i="1"/>
  <c r="G105" i="1"/>
  <c r="J104" i="1" s="1"/>
  <c r="I104" i="1"/>
  <c r="K104" i="1" s="1"/>
  <c r="D104" i="1"/>
  <c r="D95" i="1"/>
  <c r="G93" i="1"/>
  <c r="K92" i="1"/>
  <c r="G92" i="1"/>
  <c r="J91" i="1" s="1"/>
  <c r="I91" i="1"/>
  <c r="K91" i="1" s="1"/>
  <c r="D91" i="1"/>
  <c r="I83" i="1"/>
  <c r="K83" i="1" s="1"/>
  <c r="I72" i="1"/>
  <c r="K72" i="1" s="1"/>
  <c r="G85" i="1"/>
  <c r="K84" i="1"/>
  <c r="G84" i="1"/>
  <c r="J83" i="1" s="1"/>
  <c r="I60" i="1"/>
  <c r="K60" i="1" s="1"/>
  <c r="I76" i="1"/>
  <c r="K76" i="1" s="1"/>
  <c r="K77" i="1"/>
  <c r="G74" i="1"/>
  <c r="G73" i="1"/>
  <c r="J72" i="1" s="1"/>
  <c r="K73" i="1"/>
  <c r="K43" i="1"/>
  <c r="I10" i="1"/>
  <c r="K10" i="1" s="1"/>
  <c r="H67" i="1"/>
  <c r="I66" i="1" s="1"/>
  <c r="K66" i="1" s="1"/>
  <c r="K61" i="1"/>
  <c r="X3" i="5"/>
  <c r="X4" i="5"/>
  <c r="X5" i="5"/>
  <c r="X7" i="5"/>
  <c r="X8" i="5"/>
  <c r="X9" i="5"/>
  <c r="X2" i="5"/>
  <c r="H41" i="1"/>
  <c r="I40" i="1" s="1"/>
  <c r="K40" i="1" s="1"/>
  <c r="H38" i="1"/>
  <c r="I37" i="1" s="1"/>
  <c r="K37" i="1" s="1"/>
  <c r="H23" i="1"/>
  <c r="D43" i="1"/>
  <c r="H4" i="1"/>
  <c r="D88" i="1"/>
  <c r="D83" i="1"/>
  <c r="D76" i="1"/>
  <c r="D72" i="1"/>
  <c r="D66" i="1"/>
  <c r="D60" i="1"/>
  <c r="D40" i="1"/>
  <c r="D37" i="1"/>
  <c r="D22" i="1"/>
  <c r="D19" i="1"/>
  <c r="D10" i="1"/>
  <c r="D6" i="1"/>
  <c r="D3" i="1"/>
  <c r="Y16" i="5" l="1"/>
  <c r="Y18" i="5"/>
  <c r="Y21" i="5"/>
  <c r="Y14" i="5"/>
  <c r="Y19" i="5"/>
  <c r="Y15" i="5"/>
  <c r="Y20" i="5"/>
  <c r="Y13" i="5"/>
  <c r="Y17" i="5"/>
  <c r="B214" i="2"/>
  <c r="B202" i="2"/>
  <c r="B84" i="2"/>
  <c r="B60" i="2"/>
  <c r="B53" i="2"/>
  <c r="B32" i="2"/>
  <c r="B48" i="2"/>
  <c r="B64" i="2"/>
  <c r="B208" i="2"/>
  <c r="B275" i="2"/>
  <c r="B165" i="2"/>
  <c r="I3" i="1"/>
  <c r="K3" i="1" s="1"/>
  <c r="G4" i="1"/>
  <c r="J3" i="1" s="1"/>
  <c r="B2" i="2"/>
  <c r="Y141" i="5"/>
  <c r="Y133" i="5"/>
  <c r="Y125" i="5"/>
  <c r="Y118" i="5"/>
  <c r="Y110" i="5"/>
  <c r="Y102" i="5"/>
  <c r="Y95" i="5"/>
  <c r="Y87" i="5"/>
  <c r="AD87" i="5" s="1"/>
  <c r="Y79" i="5"/>
  <c r="Y71" i="5"/>
  <c r="Y63" i="5"/>
  <c r="AD63" i="5" s="1"/>
  <c r="Y55" i="5"/>
  <c r="Y47" i="5"/>
  <c r="Y39" i="5"/>
  <c r="Y31" i="5"/>
  <c r="Y23" i="5"/>
  <c r="Y7" i="5"/>
  <c r="Y111" i="5"/>
  <c r="Y56" i="5"/>
  <c r="Y8" i="5"/>
  <c r="Y140" i="5"/>
  <c r="Y132" i="5"/>
  <c r="Y124" i="5"/>
  <c r="Y117" i="5"/>
  <c r="Y109" i="5"/>
  <c r="Y94" i="5"/>
  <c r="Y86" i="5"/>
  <c r="Y78" i="5"/>
  <c r="Y70" i="5"/>
  <c r="Y62" i="5"/>
  <c r="Y54" i="5"/>
  <c r="Y46" i="5"/>
  <c r="AD46" i="5" s="1"/>
  <c r="Y38" i="5"/>
  <c r="Y30" i="5"/>
  <c r="Y22" i="5"/>
  <c r="Y6" i="5"/>
  <c r="Y119" i="5"/>
  <c r="Y72" i="5"/>
  <c r="Y32" i="5"/>
  <c r="Y139" i="5"/>
  <c r="Y131" i="5"/>
  <c r="AD131" i="5" s="1"/>
  <c r="Y123" i="5"/>
  <c r="AD123" i="5" s="1"/>
  <c r="Y116" i="5"/>
  <c r="Y108" i="5"/>
  <c r="Y101" i="5"/>
  <c r="Y93" i="5"/>
  <c r="Y85" i="5"/>
  <c r="AD85" i="5" s="1"/>
  <c r="Y77" i="5"/>
  <c r="Y69" i="5"/>
  <c r="Y61" i="5"/>
  <c r="Y53" i="5"/>
  <c r="Y45" i="5"/>
  <c r="Y37" i="5"/>
  <c r="Y29" i="5"/>
  <c r="Y5" i="5"/>
  <c r="Y126" i="5"/>
  <c r="AD126" i="5" s="1"/>
  <c r="Y80" i="5"/>
  <c r="Y40" i="5"/>
  <c r="Y138" i="5"/>
  <c r="Y130" i="5"/>
  <c r="AD130" i="5" s="1"/>
  <c r="Y122" i="5"/>
  <c r="Y115" i="5"/>
  <c r="Y107" i="5"/>
  <c r="Y100" i="5"/>
  <c r="Y92" i="5"/>
  <c r="Y84" i="5"/>
  <c r="AD84" i="5" s="1"/>
  <c r="Y76" i="5"/>
  <c r="Y68" i="5"/>
  <c r="Y60" i="5"/>
  <c r="Y52" i="5"/>
  <c r="Y44" i="5"/>
  <c r="Y36" i="5"/>
  <c r="Y28" i="5"/>
  <c r="Y12" i="5"/>
  <c r="AB12" i="5" s="1"/>
  <c r="Y4" i="5"/>
  <c r="AB4" i="5" s="1"/>
  <c r="Y103" i="5"/>
  <c r="Y48" i="5"/>
  <c r="Y137" i="5"/>
  <c r="Y129" i="5"/>
  <c r="AD129" i="5" s="1"/>
  <c r="Y114" i="5"/>
  <c r="Y106" i="5"/>
  <c r="Y99" i="5"/>
  <c r="Y91" i="5"/>
  <c r="Y83" i="5"/>
  <c r="AD83" i="5" s="1"/>
  <c r="Y75" i="5"/>
  <c r="Y67" i="5"/>
  <c r="Y59" i="5"/>
  <c r="Y51" i="5"/>
  <c r="Y43" i="5"/>
  <c r="AD43" i="5" s="1"/>
  <c r="Y35" i="5"/>
  <c r="Y27" i="5"/>
  <c r="Y11" i="5"/>
  <c r="AD11" i="5" s="1"/>
  <c r="Y3" i="5"/>
  <c r="Y88" i="5"/>
  <c r="AD88" i="5" s="1"/>
  <c r="Y64" i="5"/>
  <c r="Y136" i="5"/>
  <c r="Y128" i="5"/>
  <c r="AD128" i="5" s="1"/>
  <c r="Y121" i="5"/>
  <c r="Y113" i="5"/>
  <c r="Y105" i="5"/>
  <c r="AD105" i="5" s="1"/>
  <c r="Y98" i="5"/>
  <c r="Y90" i="5"/>
  <c r="Y82" i="5"/>
  <c r="Y74" i="5"/>
  <c r="Y66" i="5"/>
  <c r="Y58" i="5"/>
  <c r="Y50" i="5"/>
  <c r="Y42" i="5"/>
  <c r="Y34" i="5"/>
  <c r="Y26" i="5"/>
  <c r="Y10" i="5"/>
  <c r="Y2" i="5"/>
  <c r="Y96" i="5"/>
  <c r="Y135" i="5"/>
  <c r="Y127" i="5"/>
  <c r="AD127" i="5" s="1"/>
  <c r="Y120" i="5"/>
  <c r="Y112" i="5"/>
  <c r="Y104" i="5"/>
  <c r="AD104" i="5" s="1"/>
  <c r="Y97" i="5"/>
  <c r="Y89" i="5"/>
  <c r="Y81" i="5"/>
  <c r="Y73" i="5"/>
  <c r="Y65" i="5"/>
  <c r="Y57" i="5"/>
  <c r="Y49" i="5"/>
  <c r="Y41" i="5"/>
  <c r="Y33" i="5"/>
  <c r="Y25" i="5"/>
  <c r="Y9" i="5"/>
  <c r="Y134" i="5"/>
  <c r="Y24" i="5"/>
  <c r="B302" i="2"/>
  <c r="B298" i="2"/>
  <c r="B250" i="2"/>
  <c r="B190" i="2"/>
  <c r="B145" i="2"/>
  <c r="B93" i="2"/>
  <c r="B12" i="2"/>
  <c r="B131" i="2"/>
  <c r="B285" i="2"/>
  <c r="B127" i="2"/>
  <c r="B72" i="2"/>
  <c r="B279" i="2"/>
  <c r="B173" i="2"/>
  <c r="B268" i="2"/>
  <c r="B160" i="2"/>
  <c r="B43" i="2"/>
  <c r="B198" i="2"/>
  <c r="B112" i="2"/>
  <c r="B255" i="2"/>
  <c r="B149" i="2"/>
  <c r="B294" i="2"/>
  <c r="B245" i="2"/>
  <c r="B186" i="2"/>
  <c r="B140" i="2"/>
  <c r="B89" i="2"/>
  <c r="B8" i="2"/>
  <c r="B290" i="2"/>
  <c r="B241" i="2"/>
  <c r="B182" i="2"/>
  <c r="B78" i="2"/>
  <c r="B21" i="2"/>
  <c r="B237" i="2"/>
  <c r="B178" i="2"/>
  <c r="B100" i="2"/>
  <c r="B230" i="2"/>
  <c r="B121" i="2"/>
  <c r="B310" i="2"/>
  <c r="B223" i="2"/>
  <c r="B116" i="2"/>
  <c r="B306" i="2"/>
  <c r="B260" i="2"/>
  <c r="B155" i="2"/>
  <c r="B27" i="2"/>
  <c r="B194" i="2"/>
  <c r="B106" i="2"/>
  <c r="I138" i="1"/>
  <c r="K138" i="1" s="1"/>
  <c r="I221" i="1"/>
  <c r="K221" i="1" s="1"/>
  <c r="I22" i="1"/>
  <c r="K22" i="1" s="1"/>
  <c r="I178" i="1"/>
  <c r="K178" i="1" s="1"/>
  <c r="I214" i="1"/>
  <c r="K214" i="1" s="1"/>
  <c r="I115" i="1"/>
  <c r="K115" i="1" s="1"/>
  <c r="B2" i="5" l="1"/>
  <c r="Z10" i="5" s="1"/>
  <c r="B6" i="5"/>
  <c r="B5" i="5"/>
  <c r="B4" i="5"/>
  <c r="B3" i="5"/>
  <c r="B7" i="5"/>
  <c r="B8" i="5"/>
  <c r="G184" i="1"/>
  <c r="G109" i="1"/>
  <c r="G110" i="1"/>
  <c r="G64" i="1"/>
  <c r="G48" i="1"/>
  <c r="AB13" i="5"/>
  <c r="AD13" i="5"/>
  <c r="Z13" i="5"/>
  <c r="Z20" i="5"/>
  <c r="AA20" i="5" s="1"/>
  <c r="AB20" i="5"/>
  <c r="AD20" i="5"/>
  <c r="AB15" i="5"/>
  <c r="AD15" i="5"/>
  <c r="Z15" i="5"/>
  <c r="AD19" i="5"/>
  <c r="Z19" i="5"/>
  <c r="AB19" i="5"/>
  <c r="AB14" i="5"/>
  <c r="Z14" i="5"/>
  <c r="AD14" i="5"/>
  <c r="Z21" i="5"/>
  <c r="AB21" i="5"/>
  <c r="AD21" i="5"/>
  <c r="AD18" i="5"/>
  <c r="Z18" i="5"/>
  <c r="AB18" i="5"/>
  <c r="AD17" i="5"/>
  <c r="Z17" i="5"/>
  <c r="AB17" i="5"/>
  <c r="AD16" i="5"/>
  <c r="Z16" i="5"/>
  <c r="AB16" i="5"/>
  <c r="G47" i="1"/>
  <c r="G45" i="1"/>
  <c r="G77" i="1"/>
  <c r="G175" i="1"/>
  <c r="J174" i="1" s="1"/>
  <c r="AD91" i="5" s="1"/>
  <c r="G70" i="1"/>
  <c r="J69" i="1" s="1"/>
  <c r="AD24" i="5" s="1"/>
  <c r="G166" i="1"/>
  <c r="G81" i="1"/>
  <c r="G167" i="1"/>
  <c r="G168" i="1"/>
  <c r="G32" i="1"/>
  <c r="G30" i="1"/>
  <c r="G31" i="1"/>
  <c r="AD31" i="5"/>
  <c r="AE31" i="5"/>
  <c r="AD57" i="5"/>
  <c r="AE57" i="5"/>
  <c r="AD120" i="5"/>
  <c r="AE120" i="5"/>
  <c r="AE34" i="5"/>
  <c r="AD34" i="5"/>
  <c r="AD98" i="5"/>
  <c r="AE98" i="5"/>
  <c r="AD59" i="5"/>
  <c r="AE59" i="5"/>
  <c r="AE28" i="5"/>
  <c r="AD28" i="5"/>
  <c r="AE92" i="5"/>
  <c r="AD92" i="5"/>
  <c r="AD80" i="5"/>
  <c r="AE80" i="5"/>
  <c r="AE53" i="5"/>
  <c r="AD53" i="5"/>
  <c r="AD116" i="5"/>
  <c r="AE116" i="5"/>
  <c r="AE14" i="5"/>
  <c r="AD78" i="5"/>
  <c r="AE78" i="5"/>
  <c r="AD140" i="5"/>
  <c r="AE140" i="5"/>
  <c r="AE39" i="5"/>
  <c r="AD39" i="5"/>
  <c r="AD112" i="5"/>
  <c r="AE112" i="5"/>
  <c r="AD51" i="5"/>
  <c r="AE51" i="5"/>
  <c r="AD114" i="5"/>
  <c r="AE114" i="5"/>
  <c r="AE40" i="5"/>
  <c r="AD40" i="5"/>
  <c r="AB108" i="5"/>
  <c r="AD132" i="5"/>
  <c r="AE132" i="5"/>
  <c r="AD134" i="5"/>
  <c r="AE134" i="5"/>
  <c r="AB65" i="5"/>
  <c r="AB42" i="5"/>
  <c r="AE36" i="5"/>
  <c r="AD36" i="5"/>
  <c r="AE100" i="5"/>
  <c r="AD100" i="5"/>
  <c r="AD61" i="5"/>
  <c r="AE61" i="5"/>
  <c r="AB22" i="5"/>
  <c r="AD86" i="5"/>
  <c r="AB8" i="5"/>
  <c r="AB47" i="5"/>
  <c r="AD110" i="5"/>
  <c r="AD49" i="5"/>
  <c r="AE49" i="5"/>
  <c r="AB64" i="5"/>
  <c r="AE20" i="5"/>
  <c r="AB45" i="5"/>
  <c r="AD70" i="5"/>
  <c r="AE70" i="5"/>
  <c r="AE95" i="5"/>
  <c r="AD95" i="5"/>
  <c r="AE73" i="5"/>
  <c r="AD73" i="5"/>
  <c r="AD135" i="5"/>
  <c r="AE135" i="5"/>
  <c r="AD50" i="5"/>
  <c r="AE50" i="5"/>
  <c r="AD113" i="5"/>
  <c r="AE113" i="5"/>
  <c r="AD75" i="5"/>
  <c r="AE75" i="5"/>
  <c r="AD137" i="5"/>
  <c r="AE137" i="5"/>
  <c r="AB44" i="5"/>
  <c r="AB107" i="5"/>
  <c r="AE69" i="5"/>
  <c r="AD69" i="5"/>
  <c r="AE30" i="5"/>
  <c r="AD30" i="5"/>
  <c r="AE94" i="5"/>
  <c r="AD94" i="5"/>
  <c r="AD56" i="5"/>
  <c r="AE56" i="5"/>
  <c r="AD55" i="5"/>
  <c r="AE55" i="5"/>
  <c r="AD118" i="5"/>
  <c r="AE118" i="5"/>
  <c r="AE17" i="5"/>
  <c r="AE81" i="5"/>
  <c r="AD81" i="5"/>
  <c r="AE96" i="5"/>
  <c r="AD96" i="5"/>
  <c r="AD58" i="5"/>
  <c r="AE58" i="5"/>
  <c r="AD121" i="5"/>
  <c r="AE121" i="5"/>
  <c r="AE19" i="5"/>
  <c r="AD48" i="5"/>
  <c r="AE48" i="5"/>
  <c r="AD52" i="5"/>
  <c r="AE52" i="5"/>
  <c r="AD115" i="5"/>
  <c r="AE115" i="5"/>
  <c r="AE13" i="5"/>
  <c r="AE77" i="5"/>
  <c r="AD77" i="5"/>
  <c r="AD139" i="5"/>
  <c r="AE139" i="5"/>
  <c r="AD38" i="5"/>
  <c r="AE38" i="5"/>
  <c r="AD111" i="5"/>
  <c r="AE111" i="5"/>
  <c r="AB25" i="5"/>
  <c r="AB66" i="5"/>
  <c r="AD27" i="5"/>
  <c r="AB103" i="5"/>
  <c r="AD60" i="5"/>
  <c r="AE60" i="5"/>
  <c r="AE21" i="5"/>
  <c r="AE32" i="5"/>
  <c r="AD32" i="5"/>
  <c r="AD109" i="5"/>
  <c r="AE71" i="5"/>
  <c r="AD71" i="5"/>
  <c r="AD133" i="5"/>
  <c r="AE133" i="5"/>
  <c r="AD33" i="5"/>
  <c r="AE33" i="5"/>
  <c r="AD97" i="5"/>
  <c r="AE97" i="5"/>
  <c r="AD74" i="5"/>
  <c r="AE74" i="5"/>
  <c r="AD136" i="5"/>
  <c r="AE136" i="5"/>
  <c r="AE35" i="5"/>
  <c r="AD35" i="5"/>
  <c r="AD99" i="5"/>
  <c r="AE99" i="5"/>
  <c r="AD68" i="5"/>
  <c r="AD29" i="5"/>
  <c r="AE29" i="5"/>
  <c r="AD93" i="5"/>
  <c r="AE93" i="5"/>
  <c r="AD72" i="5"/>
  <c r="AE72" i="5"/>
  <c r="AD54" i="5"/>
  <c r="AE54" i="5"/>
  <c r="AD117" i="5"/>
  <c r="AE117" i="5"/>
  <c r="AE15" i="5"/>
  <c r="AE79" i="5"/>
  <c r="AD79" i="5"/>
  <c r="AD141" i="5"/>
  <c r="AE141" i="5"/>
  <c r="AD41" i="5"/>
  <c r="AE41" i="5"/>
  <c r="AE18" i="5"/>
  <c r="AE16" i="5"/>
  <c r="AB106" i="5"/>
  <c r="AD76" i="5"/>
  <c r="AE76" i="5"/>
  <c r="AD138" i="5"/>
  <c r="AE138" i="5"/>
  <c r="AD37" i="5"/>
  <c r="AE37" i="5"/>
  <c r="AD101" i="5"/>
  <c r="AE101" i="5"/>
  <c r="AD119" i="5"/>
  <c r="AE119" i="5"/>
  <c r="AB23" i="5"/>
  <c r="G33" i="1"/>
  <c r="G34" i="1"/>
  <c r="G35" i="1"/>
  <c r="G28" i="1"/>
  <c r="G29" i="1"/>
  <c r="G27" i="1"/>
  <c r="AB6" i="5"/>
  <c r="G185" i="1"/>
  <c r="AB124" i="5"/>
  <c r="G17" i="1"/>
  <c r="G58" i="1"/>
  <c r="G135" i="1"/>
  <c r="J134" i="1" s="1"/>
  <c r="AD67" i="5" s="1"/>
  <c r="G172" i="1"/>
  <c r="J171" i="1" s="1"/>
  <c r="AD90" i="5" s="1"/>
  <c r="G20" i="1"/>
  <c r="J19" i="1" s="1"/>
  <c r="AD5" i="5" s="1"/>
  <c r="G46" i="1"/>
  <c r="G15" i="1"/>
  <c r="G12" i="1"/>
  <c r="G14" i="1"/>
  <c r="G13" i="1"/>
  <c r="G57" i="1"/>
  <c r="G56" i="1"/>
  <c r="G55" i="1"/>
  <c r="AB24" i="5"/>
  <c r="AB129" i="5"/>
  <c r="Z61" i="5"/>
  <c r="AA61" i="5" s="1"/>
  <c r="AB61" i="5"/>
  <c r="AB123" i="5"/>
  <c r="AB86" i="5"/>
  <c r="AB110" i="5"/>
  <c r="Z36" i="5"/>
  <c r="AA36" i="5" s="1"/>
  <c r="AB36" i="5"/>
  <c r="AB126" i="5"/>
  <c r="Z73" i="5"/>
  <c r="AA73" i="5" s="1"/>
  <c r="AB73" i="5"/>
  <c r="Z135" i="5"/>
  <c r="AA135" i="5" s="1"/>
  <c r="AB135" i="5"/>
  <c r="Z50" i="5"/>
  <c r="AA50" i="5" s="1"/>
  <c r="AB50" i="5"/>
  <c r="Z113" i="5"/>
  <c r="AA113" i="5" s="1"/>
  <c r="AB113" i="5"/>
  <c r="AB11" i="5"/>
  <c r="Z75" i="5"/>
  <c r="AA75" i="5" s="1"/>
  <c r="AB75" i="5"/>
  <c r="Z137" i="5"/>
  <c r="AB137" i="5"/>
  <c r="Z69" i="5"/>
  <c r="AA69" i="5" s="1"/>
  <c r="AB69" i="5"/>
  <c r="AB131" i="5"/>
  <c r="Z30" i="5"/>
  <c r="AA30" i="5" s="1"/>
  <c r="AB30" i="5"/>
  <c r="Z94" i="5"/>
  <c r="AA94" i="5" s="1"/>
  <c r="AB94" i="5"/>
  <c r="Z56" i="5"/>
  <c r="AA56" i="5" s="1"/>
  <c r="AB56" i="5"/>
  <c r="Z55" i="5"/>
  <c r="AA55" i="5" s="1"/>
  <c r="AB55" i="5"/>
  <c r="Z118" i="5"/>
  <c r="AA118" i="5" s="1"/>
  <c r="AB118" i="5"/>
  <c r="Z34" i="5"/>
  <c r="AA34" i="5" s="1"/>
  <c r="AB34" i="5"/>
  <c r="AB127" i="5"/>
  <c r="AB105" i="5"/>
  <c r="AB67" i="5"/>
  <c r="Z100" i="5"/>
  <c r="AA100" i="5" s="1"/>
  <c r="AB100" i="5"/>
  <c r="Z81" i="5"/>
  <c r="AA81" i="5" s="1"/>
  <c r="AB81" i="5"/>
  <c r="Z96" i="5"/>
  <c r="AA96" i="5" s="1"/>
  <c r="AB96" i="5"/>
  <c r="Z58" i="5"/>
  <c r="AA58" i="5" s="1"/>
  <c r="AB58" i="5"/>
  <c r="Z121" i="5"/>
  <c r="AA121" i="5" s="1"/>
  <c r="AB121" i="5"/>
  <c r="AB83" i="5"/>
  <c r="Z48" i="5"/>
  <c r="AA48" i="5" s="1"/>
  <c r="AB48" i="5"/>
  <c r="Z52" i="5"/>
  <c r="AA52" i="5" s="1"/>
  <c r="AB52" i="5"/>
  <c r="Z115" i="5"/>
  <c r="AA115" i="5" s="1"/>
  <c r="AB115" i="5"/>
  <c r="Z77" i="5"/>
  <c r="AA77" i="5" s="1"/>
  <c r="AB77" i="5"/>
  <c r="Z139" i="5"/>
  <c r="AA139" i="5" s="1"/>
  <c r="AB139" i="5"/>
  <c r="Z38" i="5"/>
  <c r="AA38" i="5" s="1"/>
  <c r="AB38" i="5"/>
  <c r="Z111" i="5"/>
  <c r="AA111" i="5" s="1"/>
  <c r="AB111" i="5"/>
  <c r="AB63" i="5"/>
  <c r="AB125" i="5"/>
  <c r="Z57" i="5"/>
  <c r="AA57" i="5" s="1"/>
  <c r="AB57" i="5"/>
  <c r="AB89" i="5"/>
  <c r="AB128" i="5"/>
  <c r="AB27" i="5"/>
  <c r="AB91" i="5"/>
  <c r="Z60" i="5"/>
  <c r="AA60" i="5" s="1"/>
  <c r="AB60" i="5"/>
  <c r="AB122" i="5"/>
  <c r="AB85" i="5"/>
  <c r="Z32" i="5"/>
  <c r="AA32" i="5" s="1"/>
  <c r="AB32" i="5"/>
  <c r="AB46" i="5"/>
  <c r="AB109" i="5"/>
  <c r="Z71" i="5"/>
  <c r="AA71" i="5" s="1"/>
  <c r="AB71" i="5"/>
  <c r="Z133" i="5"/>
  <c r="AB133" i="5"/>
  <c r="Z120" i="5"/>
  <c r="AA120" i="5" s="1"/>
  <c r="AB120" i="5"/>
  <c r="Z134" i="5"/>
  <c r="AB134" i="5"/>
  <c r="Z33" i="5"/>
  <c r="AA33" i="5" s="1"/>
  <c r="AB33" i="5"/>
  <c r="Z97" i="5"/>
  <c r="AA97" i="5" s="1"/>
  <c r="AB97" i="5"/>
  <c r="AB10" i="5"/>
  <c r="Z74" i="5"/>
  <c r="AA74" i="5" s="1"/>
  <c r="AB74" i="5"/>
  <c r="Z136" i="5"/>
  <c r="AB136" i="5"/>
  <c r="Z35" i="5"/>
  <c r="AA35" i="5" s="1"/>
  <c r="AB35" i="5"/>
  <c r="Z99" i="5"/>
  <c r="AB99" i="5"/>
  <c r="AB68" i="5"/>
  <c r="AB130" i="5"/>
  <c r="Z29" i="5"/>
  <c r="AA29" i="5" s="1"/>
  <c r="AB29" i="5"/>
  <c r="Z93" i="5"/>
  <c r="AA93" i="5" s="1"/>
  <c r="AB93" i="5"/>
  <c r="Z72" i="5"/>
  <c r="AA72" i="5" s="1"/>
  <c r="AB72" i="5"/>
  <c r="AB54" i="5"/>
  <c r="Z54" i="5"/>
  <c r="Z117" i="5"/>
  <c r="AA117" i="5" s="1"/>
  <c r="AB117" i="5"/>
  <c r="Z79" i="5"/>
  <c r="AA79" i="5" s="1"/>
  <c r="AB79" i="5"/>
  <c r="Z141" i="5"/>
  <c r="AB141" i="5"/>
  <c r="Z41" i="5"/>
  <c r="AA41" i="5" s="1"/>
  <c r="AB41" i="5"/>
  <c r="AB82" i="5"/>
  <c r="AB43" i="5"/>
  <c r="Z76" i="5"/>
  <c r="AA76" i="5" s="1"/>
  <c r="AB76" i="5"/>
  <c r="AB138" i="5"/>
  <c r="Z138" i="5"/>
  <c r="Z37" i="5"/>
  <c r="AA37" i="5" s="1"/>
  <c r="AB37" i="5"/>
  <c r="Z101" i="5"/>
  <c r="AA101" i="5" s="1"/>
  <c r="AB101" i="5"/>
  <c r="Z119" i="5"/>
  <c r="AA119" i="5" s="1"/>
  <c r="AB119" i="5"/>
  <c r="AB62" i="5"/>
  <c r="AB87" i="5"/>
  <c r="AB104" i="5"/>
  <c r="Z49" i="5"/>
  <c r="AA49" i="5" s="1"/>
  <c r="AB49" i="5"/>
  <c r="Z112" i="5"/>
  <c r="AA112" i="5" s="1"/>
  <c r="AB112" i="5"/>
  <c r="AB26" i="5"/>
  <c r="AB90" i="5"/>
  <c r="Z51" i="5"/>
  <c r="AA51" i="5" s="1"/>
  <c r="AB51" i="5"/>
  <c r="Z114" i="5"/>
  <c r="AA114" i="5" s="1"/>
  <c r="AB114" i="5"/>
  <c r="AB84" i="5"/>
  <c r="Z40" i="5"/>
  <c r="AA40" i="5" s="1"/>
  <c r="AB40" i="5"/>
  <c r="Z70" i="5"/>
  <c r="AA70" i="5" s="1"/>
  <c r="AB70" i="5"/>
  <c r="Z132" i="5"/>
  <c r="AB132" i="5"/>
  <c r="Z31" i="5"/>
  <c r="AA31" i="5" s="1"/>
  <c r="AB31" i="5"/>
  <c r="Z95" i="5"/>
  <c r="AA95" i="5" s="1"/>
  <c r="AB95" i="5"/>
  <c r="Z98" i="5"/>
  <c r="AA98" i="5" s="1"/>
  <c r="AB98" i="5"/>
  <c r="AB88" i="5"/>
  <c r="Z59" i="5"/>
  <c r="AA59" i="5" s="1"/>
  <c r="AB59" i="5"/>
  <c r="Z28" i="5"/>
  <c r="AA28" i="5" s="1"/>
  <c r="AB28" i="5"/>
  <c r="Z92" i="5"/>
  <c r="AA92" i="5" s="1"/>
  <c r="AB92" i="5"/>
  <c r="Z80" i="5"/>
  <c r="AA80" i="5" s="1"/>
  <c r="AB80" i="5"/>
  <c r="Z53" i="5"/>
  <c r="AA53" i="5" s="1"/>
  <c r="AB53" i="5"/>
  <c r="Z116" i="5"/>
  <c r="AA116" i="5" s="1"/>
  <c r="AB116" i="5"/>
  <c r="Z78" i="5"/>
  <c r="AA78" i="5" s="1"/>
  <c r="AB78" i="5"/>
  <c r="Z140" i="5"/>
  <c r="AB140" i="5"/>
  <c r="Z39" i="5"/>
  <c r="AA39" i="5" s="1"/>
  <c r="AB39" i="5"/>
  <c r="AB102" i="5"/>
  <c r="G16" i="1"/>
  <c r="G11" i="1"/>
  <c r="AB3" i="5"/>
  <c r="AB2" i="5"/>
  <c r="AD3" i="5"/>
  <c r="G96" i="1"/>
  <c r="J95" i="1" s="1"/>
  <c r="AD44" i="5" s="1"/>
  <c r="G23" i="1"/>
  <c r="J22" i="1" s="1"/>
  <c r="G89" i="1"/>
  <c r="J88" i="1" s="1"/>
  <c r="AD42" i="5" s="1"/>
  <c r="G222" i="1"/>
  <c r="J221" i="1" s="1"/>
  <c r="AD124" i="5" s="1"/>
  <c r="AB5" i="5"/>
  <c r="G179" i="1"/>
  <c r="J178" i="1" s="1"/>
  <c r="AD102" i="5" s="1"/>
  <c r="AD2" i="5"/>
  <c r="G203" i="1"/>
  <c r="J202" i="1" s="1"/>
  <c r="AD108" i="5" s="1"/>
  <c r="G41" i="1"/>
  <c r="J40" i="1" s="1"/>
  <c r="AD9" i="5" s="1"/>
  <c r="G116" i="1"/>
  <c r="J115" i="1" s="1"/>
  <c r="AD62" i="5" s="1"/>
  <c r="G215" i="1"/>
  <c r="J214" i="1" s="1"/>
  <c r="AD122" i="5" s="1"/>
  <c r="G139" i="1"/>
  <c r="J138" i="1" s="1"/>
  <c r="AD82" i="5" s="1"/>
  <c r="G67" i="1"/>
  <c r="J66" i="1" s="1"/>
  <c r="AD23" i="5" s="1"/>
  <c r="G132" i="1"/>
  <c r="J131" i="1" s="1"/>
  <c r="AD66" i="5" s="1"/>
  <c r="G80" i="1"/>
  <c r="G99" i="1"/>
  <c r="G63" i="1"/>
  <c r="G44" i="1"/>
  <c r="G78" i="1"/>
  <c r="G100" i="1"/>
  <c r="G125" i="1"/>
  <c r="G101" i="1"/>
  <c r="G112" i="1"/>
  <c r="G124" i="1"/>
  <c r="G197" i="1"/>
  <c r="J196" i="1" s="1"/>
  <c r="AD106" i="5" s="1"/>
  <c r="G123" i="1"/>
  <c r="G225" i="1"/>
  <c r="J224" i="1" s="1"/>
  <c r="AD125" i="5" s="1"/>
  <c r="G183" i="1"/>
  <c r="G182" i="1"/>
  <c r="G79" i="1"/>
  <c r="G61" i="1"/>
  <c r="G62" i="1"/>
  <c r="G38" i="1"/>
  <c r="J37" i="1" s="1"/>
  <c r="AD8" i="5" s="1"/>
  <c r="G129" i="1"/>
  <c r="J128" i="1" s="1"/>
  <c r="AD65" i="5" s="1"/>
  <c r="G200" i="1"/>
  <c r="J199" i="1" s="1"/>
  <c r="AD107" i="5" s="1"/>
  <c r="Z27" i="5"/>
  <c r="AA27" i="5" s="1"/>
  <c r="AB9" i="5"/>
  <c r="Z68" i="5"/>
  <c r="AA68" i="5" s="1"/>
  <c r="AB7" i="5"/>
  <c r="Z110" i="5"/>
  <c r="AA110" i="5" s="1"/>
  <c r="Z90" i="5"/>
  <c r="AA90" i="5" s="1"/>
  <c r="Z131" i="5"/>
  <c r="AA131" i="5" s="1"/>
  <c r="AE131" i="5" s="1"/>
  <c r="J108" i="1" l="1"/>
  <c r="AD47" i="5" s="1"/>
  <c r="Z122" i="5"/>
  <c r="AC20" i="5"/>
  <c r="AC21" i="5"/>
  <c r="AA21" i="5"/>
  <c r="AC17" i="5"/>
  <c r="AA17" i="5"/>
  <c r="AA14" i="5"/>
  <c r="AC14" i="5"/>
  <c r="AC18" i="5"/>
  <c r="AA18" i="5"/>
  <c r="AA19" i="5"/>
  <c r="AC19" i="5"/>
  <c r="AA13" i="5"/>
  <c r="AC13" i="5"/>
  <c r="AA16" i="5"/>
  <c r="AC16" i="5"/>
  <c r="AA15" i="5"/>
  <c r="AC15" i="5"/>
  <c r="AE27" i="5"/>
  <c r="Z91" i="5"/>
  <c r="AA91" i="5" s="1"/>
  <c r="AE91" i="5" s="1"/>
  <c r="AE110" i="5"/>
  <c r="Z89" i="5"/>
  <c r="AA89" i="5" s="1"/>
  <c r="J165" i="1"/>
  <c r="AD89" i="5" s="1"/>
  <c r="Z67" i="5"/>
  <c r="AA67" i="5" s="1"/>
  <c r="AE67" i="5" s="1"/>
  <c r="AE68" i="5"/>
  <c r="AE90" i="5"/>
  <c r="Z12" i="5"/>
  <c r="AA12" i="5" s="1"/>
  <c r="J26" i="1"/>
  <c r="AD7" i="5" s="1"/>
  <c r="J43" i="1"/>
  <c r="AD10" i="5" s="1"/>
  <c r="J54" i="1"/>
  <c r="AD12" i="5" s="1"/>
  <c r="AC98" i="5"/>
  <c r="AC53" i="5"/>
  <c r="AC114" i="5"/>
  <c r="AC60" i="5"/>
  <c r="Z11" i="5"/>
  <c r="AA11" i="5" s="1"/>
  <c r="AE11" i="5" s="1"/>
  <c r="AC58" i="5"/>
  <c r="AC56" i="5"/>
  <c r="AC135" i="5"/>
  <c r="AC78" i="5"/>
  <c r="AC116" i="5"/>
  <c r="AC80" i="5"/>
  <c r="AC28" i="5"/>
  <c r="AC35" i="5"/>
  <c r="AC121" i="5"/>
  <c r="AC34" i="5"/>
  <c r="AC50" i="5"/>
  <c r="AC112" i="5"/>
  <c r="AC31" i="5"/>
  <c r="AC49" i="5"/>
  <c r="AC93" i="5"/>
  <c r="AC97" i="5"/>
  <c r="AC70" i="5"/>
  <c r="AC57" i="5"/>
  <c r="AC38" i="5"/>
  <c r="AC77" i="5"/>
  <c r="AC115" i="5"/>
  <c r="AC68" i="5"/>
  <c r="AC74" i="5"/>
  <c r="AC111" i="5"/>
  <c r="AC48" i="5"/>
  <c r="AC36" i="5"/>
  <c r="AC59" i="5"/>
  <c r="AC51" i="5"/>
  <c r="AC101" i="5"/>
  <c r="AC96" i="5"/>
  <c r="AC94" i="5"/>
  <c r="AC39" i="5"/>
  <c r="AC95" i="5"/>
  <c r="AC40" i="5"/>
  <c r="AC41" i="5"/>
  <c r="AC79" i="5"/>
  <c r="AC72" i="5"/>
  <c r="AC29" i="5"/>
  <c r="AC71" i="5"/>
  <c r="AC32" i="5"/>
  <c r="AC55" i="5"/>
  <c r="AC131" i="5"/>
  <c r="AA137" i="5"/>
  <c r="AC137" i="5"/>
  <c r="AC73" i="5"/>
  <c r="AC61" i="5"/>
  <c r="AC37" i="5"/>
  <c r="AC76" i="5"/>
  <c r="AC117" i="5"/>
  <c r="AC33" i="5"/>
  <c r="AC120" i="5"/>
  <c r="AC139" i="5"/>
  <c r="AC52" i="5"/>
  <c r="AC110" i="5"/>
  <c r="AC90" i="5"/>
  <c r="AC119" i="5"/>
  <c r="AC92" i="5"/>
  <c r="AA132" i="5"/>
  <c r="AC132" i="5"/>
  <c r="AC27" i="5"/>
  <c r="AC81" i="5"/>
  <c r="AC100" i="5"/>
  <c r="AC118" i="5"/>
  <c r="AC30" i="5"/>
  <c r="AC69" i="5"/>
  <c r="AC75" i="5"/>
  <c r="AC113" i="5"/>
  <c r="AA99" i="5"/>
  <c r="AC99" i="5"/>
  <c r="AA136" i="5"/>
  <c r="AC136" i="5"/>
  <c r="AA140" i="5"/>
  <c r="AC140" i="5"/>
  <c r="AA54" i="5"/>
  <c r="AC54" i="5"/>
  <c r="AA138" i="5"/>
  <c r="AC138" i="5"/>
  <c r="AA141" i="5"/>
  <c r="AC141" i="5"/>
  <c r="AA134" i="5"/>
  <c r="AC134" i="5"/>
  <c r="AA133" i="5"/>
  <c r="AC133" i="5"/>
  <c r="J10" i="1"/>
  <c r="AD4" i="5" s="1"/>
  <c r="AA10" i="5"/>
  <c r="AC10" i="5"/>
  <c r="Z103" i="5"/>
  <c r="AA103" i="5" s="1"/>
  <c r="Z106" i="5"/>
  <c r="AA106" i="5" s="1"/>
  <c r="AE106" i="5" s="1"/>
  <c r="Z102" i="5"/>
  <c r="Z109" i="5"/>
  <c r="AA109" i="5" s="1"/>
  <c r="AE109" i="5" s="1"/>
  <c r="Z105" i="5"/>
  <c r="AA105" i="5" s="1"/>
  <c r="AE105" i="5" s="1"/>
  <c r="Z108" i="5"/>
  <c r="AA108" i="5" s="1"/>
  <c r="AE108" i="5" s="1"/>
  <c r="Z104" i="5"/>
  <c r="AA104" i="5" s="1"/>
  <c r="AE104" i="5" s="1"/>
  <c r="Z107" i="5"/>
  <c r="AA107" i="5" s="1"/>
  <c r="AE107" i="5" s="1"/>
  <c r="Z42" i="5"/>
  <c r="Z45" i="5"/>
  <c r="AA45" i="5" s="1"/>
  <c r="Z44" i="5"/>
  <c r="AA44" i="5" s="1"/>
  <c r="AE44" i="5" s="1"/>
  <c r="Z47" i="5"/>
  <c r="AA47" i="5" s="1"/>
  <c r="Z43" i="5"/>
  <c r="AA43" i="5" s="1"/>
  <c r="AE43" i="5" s="1"/>
  <c r="Z46" i="5"/>
  <c r="AA46" i="5" s="1"/>
  <c r="AE46" i="5" s="1"/>
  <c r="Z62" i="5"/>
  <c r="Z66" i="5"/>
  <c r="AA66" i="5" s="1"/>
  <c r="AE66" i="5" s="1"/>
  <c r="Z65" i="5"/>
  <c r="AA65" i="5" s="1"/>
  <c r="AE65" i="5" s="1"/>
  <c r="Z64" i="5"/>
  <c r="AA64" i="5" s="1"/>
  <c r="Z63" i="5"/>
  <c r="AA63" i="5" s="1"/>
  <c r="AE63" i="5" s="1"/>
  <c r="Z5" i="5"/>
  <c r="AA5" i="5" s="1"/>
  <c r="AE5" i="5" s="1"/>
  <c r="Z9" i="5"/>
  <c r="AA9" i="5" s="1"/>
  <c r="AE9" i="5" s="1"/>
  <c r="Z4" i="5"/>
  <c r="AA4" i="5" s="1"/>
  <c r="Z7" i="5"/>
  <c r="AA7" i="5" s="1"/>
  <c r="Z6" i="5"/>
  <c r="AA6" i="5" s="1"/>
  <c r="Z8" i="5"/>
  <c r="AA8" i="5" s="1"/>
  <c r="AE8" i="5" s="1"/>
  <c r="Z3" i="5"/>
  <c r="Z26" i="5"/>
  <c r="AA26" i="5" s="1"/>
  <c r="Z25" i="5"/>
  <c r="AA25" i="5" s="1"/>
  <c r="Z23" i="5"/>
  <c r="AA23" i="5" s="1"/>
  <c r="AE23" i="5" s="1"/>
  <c r="Z24" i="5"/>
  <c r="AA24" i="5" s="1"/>
  <c r="AE24" i="5" s="1"/>
  <c r="Z22" i="5"/>
  <c r="Z130" i="5"/>
  <c r="AA130" i="5" s="1"/>
  <c r="AE130" i="5" s="1"/>
  <c r="Z126" i="5"/>
  <c r="AA126" i="5" s="1"/>
  <c r="AE126" i="5" s="1"/>
  <c r="Z129" i="5"/>
  <c r="AA129" i="5" s="1"/>
  <c r="AE129" i="5" s="1"/>
  <c r="Z125" i="5"/>
  <c r="AA125" i="5" s="1"/>
  <c r="AE125" i="5" s="1"/>
  <c r="Z124" i="5"/>
  <c r="AA124" i="5" s="1"/>
  <c r="AE124" i="5" s="1"/>
  <c r="Z128" i="5"/>
  <c r="AA128" i="5" s="1"/>
  <c r="AE128" i="5" s="1"/>
  <c r="Z123" i="5"/>
  <c r="AA123" i="5" s="1"/>
  <c r="AE123" i="5" s="1"/>
  <c r="Z127" i="5"/>
  <c r="AA127" i="5" s="1"/>
  <c r="AE127" i="5" s="1"/>
  <c r="Z83" i="5"/>
  <c r="AA83" i="5" s="1"/>
  <c r="AE83" i="5" s="1"/>
  <c r="Z87" i="5"/>
  <c r="AA87" i="5" s="1"/>
  <c r="AE87" i="5" s="1"/>
  <c r="Z86" i="5"/>
  <c r="AA86" i="5" s="1"/>
  <c r="AE86" i="5" s="1"/>
  <c r="Z82" i="5"/>
  <c r="Z85" i="5"/>
  <c r="AA85" i="5" s="1"/>
  <c r="AE85" i="5" s="1"/>
  <c r="Z84" i="5"/>
  <c r="AA84" i="5" s="1"/>
  <c r="AE84" i="5" s="1"/>
  <c r="Z88" i="5"/>
  <c r="AA88" i="5" s="1"/>
  <c r="AE88" i="5" s="1"/>
  <c r="B9" i="5"/>
  <c r="J181" i="1"/>
  <c r="AD103" i="5" s="1"/>
  <c r="J98" i="1"/>
  <c r="AD45" i="5" s="1"/>
  <c r="J122" i="1"/>
  <c r="AD64" i="5" s="1"/>
  <c r="J76" i="1"/>
  <c r="J60" i="1"/>
  <c r="AD22" i="5" s="1"/>
  <c r="Z2" i="5"/>
  <c r="AE47" i="5" l="1"/>
  <c r="AE103" i="5"/>
  <c r="C7" i="5"/>
  <c r="C2" i="5"/>
  <c r="C3" i="5"/>
  <c r="C8" i="5"/>
  <c r="C5" i="5"/>
  <c r="C6" i="5"/>
  <c r="C4" i="5"/>
  <c r="AA82" i="5"/>
  <c r="D6" i="5" s="1"/>
  <c r="AA122" i="5"/>
  <c r="D8" i="5" s="1"/>
  <c r="AA2" i="5"/>
  <c r="AE2" i="5" s="1"/>
  <c r="AA22" i="5"/>
  <c r="D3" i="5" s="1"/>
  <c r="AA62" i="5"/>
  <c r="D5" i="5" s="1"/>
  <c r="AA102" i="5"/>
  <c r="D7" i="5" s="1"/>
  <c r="AA42" i="5"/>
  <c r="D4" i="5" s="1"/>
  <c r="AA3" i="5"/>
  <c r="AE3" i="5" s="1"/>
  <c r="AE45" i="5"/>
  <c r="AC91" i="5"/>
  <c r="AD25" i="5"/>
  <c r="AE25" i="5" s="1"/>
  <c r="AD26" i="5"/>
  <c r="AE26" i="5" s="1"/>
  <c r="AC89" i="5"/>
  <c r="AC67" i="5"/>
  <c r="AE89" i="5"/>
  <c r="AE64" i="5"/>
  <c r="AC12" i="5"/>
  <c r="AE12" i="5"/>
  <c r="AE10" i="5"/>
  <c r="AE7" i="5"/>
  <c r="AD6" i="5"/>
  <c r="AE6" i="5" s="1"/>
  <c r="AC62" i="5"/>
  <c r="AC22" i="5"/>
  <c r="AC25" i="5"/>
  <c r="AC106" i="5"/>
  <c r="AC11" i="5"/>
  <c r="AC124" i="5"/>
  <c r="AC47" i="5"/>
  <c r="AC44" i="5"/>
  <c r="AC64" i="5"/>
  <c r="AC102" i="5"/>
  <c r="AC43" i="5"/>
  <c r="AC109" i="5"/>
  <c r="AC42" i="5"/>
  <c r="AC83" i="5"/>
  <c r="AC128" i="5"/>
  <c r="AC103" i="5"/>
  <c r="AC126" i="5"/>
  <c r="AC65" i="5"/>
  <c r="AC24" i="5"/>
  <c r="AC104" i="5"/>
  <c r="AC127" i="5"/>
  <c r="AC86" i="5"/>
  <c r="AC125" i="5"/>
  <c r="AC63" i="5"/>
  <c r="AC26" i="5"/>
  <c r="AC123" i="5"/>
  <c r="AC84" i="5"/>
  <c r="AC46" i="5"/>
  <c r="AC107" i="5"/>
  <c r="AC130" i="5"/>
  <c r="AC122" i="5"/>
  <c r="AC87" i="5"/>
  <c r="AC45" i="5"/>
  <c r="AC82" i="5"/>
  <c r="AC129" i="5"/>
  <c r="AE4" i="5"/>
  <c r="AC66" i="5"/>
  <c r="AC23" i="5"/>
  <c r="AC108" i="5"/>
  <c r="AC88" i="5"/>
  <c r="AC85" i="5"/>
  <c r="AC105" i="5"/>
  <c r="AC6" i="5"/>
  <c r="AC5" i="5"/>
  <c r="AC7" i="5"/>
  <c r="AC2" i="5"/>
  <c r="AC8" i="5"/>
  <c r="AC4" i="5"/>
  <c r="AC3" i="5"/>
  <c r="AC9" i="5"/>
  <c r="E6" i="5" l="1"/>
  <c r="E7" i="5"/>
  <c r="E8" i="5"/>
  <c r="D2" i="5"/>
  <c r="E3" i="5"/>
  <c r="E5" i="5"/>
  <c r="F2" i="5"/>
  <c r="E2" i="5"/>
  <c r="E9" i="5"/>
  <c r="E4" i="5"/>
  <c r="AE42" i="5"/>
  <c r="F4" i="5" s="1"/>
  <c r="AE102" i="5"/>
  <c r="F7" i="5" s="1"/>
  <c r="AE122" i="5"/>
  <c r="F8" i="5" s="1"/>
  <c r="AE22" i="5"/>
  <c r="F3" i="5" s="1"/>
  <c r="AE62" i="5"/>
  <c r="F5" i="5" s="1"/>
  <c r="AE82" i="5"/>
  <c r="F6" i="5" s="1"/>
  <c r="F9" i="5" l="1"/>
</calcChain>
</file>

<file path=xl/sharedStrings.xml><?xml version="1.0" encoding="utf-8"?>
<sst xmlns="http://schemas.openxmlformats.org/spreadsheetml/2006/main" count="1034" uniqueCount="332">
  <si>
    <t>Bottom-up, gli obiettivi-indicatori-target sono frutto di proposta da parte degli uffici, in seguito recepite ed eventualmente integrate dagli organi direttivi</t>
  </si>
  <si>
    <t>Si tratta di un processo biunivoco e iterativo, che vede un confronto bidirezionale tra i vertici e gli uffici ("ping-pong")</t>
  </si>
  <si>
    <t>I</t>
  </si>
  <si>
    <t>01</t>
  </si>
  <si>
    <t>02</t>
  </si>
  <si>
    <t>Top-down, gli obiettivi-indicatori-target sono sostanzialmente imposti dall'alto</t>
  </si>
  <si>
    <t>Qual è la modalità di individuazione di obiettivi, indicatori, target?</t>
  </si>
  <si>
    <t>Pressochè tutti gli obiettivi e indicatori hanno un grado di raggiungimento del 100%</t>
  </si>
  <si>
    <t>Pressochè tutti gli obiettivi e indicatori hanno un grado di raggiungimento del 100% e i valori consuntivi degli indicatori risultano in genere nettamente superiori rispetto ai target previsti</t>
  </si>
  <si>
    <t>Accanto a obiettivi e indicatori pienamente raggiunti, ce ne sono un numero significativo che presentano dei margini di miglioramento</t>
  </si>
  <si>
    <t>Relazione sulla performance anno precedente</t>
  </si>
  <si>
    <t>Nessuna delle precedenti</t>
  </si>
  <si>
    <t>Report del Controllo di gestione</t>
  </si>
  <si>
    <t>03</t>
  </si>
  <si>
    <t>Si</t>
  </si>
  <si>
    <t>04</t>
  </si>
  <si>
    <t>No</t>
  </si>
  <si>
    <t>05</t>
  </si>
  <si>
    <t>Nessun criterio in particolare, ci si limita a recepire indicazioni degli uffici e dei relativi responsabili</t>
  </si>
  <si>
    <t>Si procede in base a criteri definiti in modo da determinare un significativo miglioramento della qualità dei servizi erogati</t>
  </si>
  <si>
    <t>Si tiene conto anche delle indicazioni degli stakeholder</t>
  </si>
  <si>
    <t>I target sono commisurati a valori di riferimento derivanti da standard definiti a livello nazionale (benchmark)</t>
  </si>
  <si>
    <t>Si tiene conto, laddove possibile e previa disponibilità dei dati, dell'andamento temporale degli ultimi anni (serie storiche)</t>
  </si>
  <si>
    <t>In molte circostanze, agli indicatori non vengono associati target definiti in maniera puntuale</t>
  </si>
  <si>
    <t>I target vengono associati agli indicatori, ma si fa largo uso di "indicatori di attività" (SI/NO) oppure che prevedono la mera realizzazione di una certa attività entro un termine temporale (data)</t>
  </si>
  <si>
    <t>I target degli indicatori vengono definiti in maniera puntuale e sono generalmente di tipo quantitativo</t>
  </si>
  <si>
    <t>Per quanto riguarda gli obiettivi strategici, viene garantita la "multi-dimensionalità" degli indicatori?</t>
  </si>
  <si>
    <t>In prevalenza, viene associato un solo indicatore per ogni obiettivo strategico</t>
  </si>
  <si>
    <t>Vengono associati almeno due indicatori per ogni obiettivo, ma di solito fanno riferimento alla medesima dimensione della performance (efficacia, efficienza, qualità, ecc.)</t>
  </si>
  <si>
    <t>Vengono associati almeno due indicatori per ogni obiettivo, in modo da coprire tutte le varie dimensioni della performance (efficacia, efficienza, qualità, ecc.)</t>
  </si>
  <si>
    <t>Viene garantita la coerenza tra il livello strategico e il livello operativo della pianificazione?</t>
  </si>
  <si>
    <t>Gli obiettivi operativi non contribuiscono in alcun modo al grado di raggiungimento degli obiettivi strategici, i quali saranno poi "misurati" solo in base ai propri indicatori</t>
  </si>
  <si>
    <t>Il grado di raggiungimento degli obiettivi strategici è determinato solo dal grado di raggiungimento degli obiettivi operativi collegati</t>
  </si>
  <si>
    <t>Il grado di raggiungimento degli obiettivi strategici è determinato dal contributo congiunto sia degli obiettivi operativi sottostanti sia degli indicatori a essi afferenti</t>
  </si>
  <si>
    <t>06</t>
  </si>
  <si>
    <t>07</t>
  </si>
  <si>
    <t>08</t>
  </si>
  <si>
    <t>09</t>
  </si>
  <si>
    <t>II</t>
  </si>
  <si>
    <t>III</t>
  </si>
  <si>
    <t>IV</t>
  </si>
  <si>
    <t>SMVP</t>
  </si>
  <si>
    <t>P</t>
  </si>
  <si>
    <t>R</t>
  </si>
  <si>
    <t>PESO</t>
  </si>
  <si>
    <t>PESO rev</t>
  </si>
  <si>
    <t>L'attività è in carico essenzialmente al Controllo di gestione, con una supervisione degli organi direttivi solo nelle fasi finali, imminenti alla pubblicazione del Piano</t>
  </si>
  <si>
    <t>PIANIFICAZIONE</t>
  </si>
  <si>
    <t>MISURAZIONE</t>
  </si>
  <si>
    <t xml:space="preserve"> E VALUTAZIONE</t>
  </si>
  <si>
    <t>Ci si avvale di un applicativo che consente di acquisire le misure in maniera guidata</t>
  </si>
  <si>
    <t>Si fa riferimento a fonti "certificate", estraendo l'informazione dagli applicativi in maniera oggettiva e ricorrendo, laddove possibile, anche a Banche dati esterne</t>
  </si>
  <si>
    <t>Si procede alla raccolta delle misure in maniera informale</t>
  </si>
  <si>
    <t>La raccolta delle misure elementari avviene in base a un flusso strutturato di rilevazione e validazione</t>
  </si>
  <si>
    <t>Non viene realizzato alcun monitoraggio intermedio</t>
  </si>
  <si>
    <t>Viene realizzato almeno un monitoraggio intermedio (infrannuale), ma le risultanze vengono esaminate unicamente dal Controllo di gestione</t>
  </si>
  <si>
    <t>Viene realizzato almeno un monitoraggio intermedio (infrannuale) e vengono prodotti dei Report con le risultanze, inviati successivamente ai referenti interni, all'OIV e alla Giunta</t>
  </si>
  <si>
    <t>Viene realizzato almeno un monitoraggio intermedio (infrannuale) e le risultanze contenute nei Report - oltre a essere oggetto di confronto con i referenti interni, l'OIV e la Giunta - vengono utilizzate per intervenire su eventuali gap rilevati</t>
  </si>
  <si>
    <t>Punteggi</t>
  </si>
  <si>
    <t>Avanzamento</t>
  </si>
  <si>
    <t>N. domande</t>
  </si>
  <si>
    <t>Esiste una fase di valutazione strutturata, collegata alla fase di misurazione ma da essa distinta, che consente di esprimere un giudizio qualitativo e sintetico a partire proprio dai livelli di performance misurata?</t>
  </si>
  <si>
    <t>Segretario generale</t>
  </si>
  <si>
    <t>Responsabili delle unità organizzative (Dirigenti e/o P.O.)</t>
  </si>
  <si>
    <t>OIV</t>
  </si>
  <si>
    <t>Giunta</t>
  </si>
  <si>
    <t>Nessuno dei soggetti sopra indicati</t>
  </si>
  <si>
    <t>Quali sono le modalità di monitoraggio e di confronto periodico in corso d'anno?</t>
  </si>
  <si>
    <t>I momenti di misurazione e valutazione avvengono in maniera tempestiva rispetto alle tempistiche previste nel SMVP?</t>
  </si>
  <si>
    <t>PERFORMANCE</t>
  </si>
  <si>
    <t>INDIVIDUALE</t>
  </si>
  <si>
    <t>Punteggio</t>
  </si>
  <si>
    <t>Punteggio ponderato</t>
  </si>
  <si>
    <t>I - Pianificazione</t>
  </si>
  <si>
    <t>II - Misurazione e valutazione</t>
  </si>
  <si>
    <t>III - Performance individuale</t>
  </si>
  <si>
    <t>Piano</t>
  </si>
  <si>
    <t>Relazione</t>
  </si>
  <si>
    <t>L'ente ha provveduto a predeterminare le diverse componenti che contribuiscono a definire la performance individuale in termini di risultati e comportamenti?</t>
  </si>
  <si>
    <t>Si, la componente &lt;risultati&gt; acquista un peso crescente per le categorie più elevate</t>
  </si>
  <si>
    <t>Colloquio iniziale, in occasione della consegna delle Schede individuali sulla base delle quali il personale sarà valutato</t>
  </si>
  <si>
    <t>Almeno un colloquio intermedio</t>
  </si>
  <si>
    <t>Nessun colloquio</t>
  </si>
  <si>
    <t>Unicamente per l'attribuzione della retribuzione accessoria o di risultato</t>
  </si>
  <si>
    <t>Per impostare interventi formativi</t>
  </si>
  <si>
    <t>Per promuovere la crescita professionale del dipendente</t>
  </si>
  <si>
    <t>Per interventi di sviluppo e/o di aggiustamento dell'organizzazione</t>
  </si>
  <si>
    <t>E' stato definito (e viene annualmente verificato) un Dizionario dei fattori di valutazione dei comportamenti?</t>
  </si>
  <si>
    <t>No, non esiste alcuna corrispondenza</t>
  </si>
  <si>
    <t>Si, per la predisposizione della Relazione sulla performance, si utilizzano anche dati e informazioni già riportati nella Relazione sui risultati</t>
  </si>
  <si>
    <t>In che modo viene realizzato il reporting finale agli stakeholder, destinato poi a confluire nella Relazione sulla performance?</t>
  </si>
  <si>
    <t>Il processo di rendicontazione si avvale della Reportistica costruita in sede di misurazione e valutazione, ma rimane sostanzialmente confinato al perimetro del Controllo di gestione</t>
  </si>
  <si>
    <t>La rendicontazione è l'esito finale di un processo iterativo che coinvolge l'amministrazione ai diversi livelli (Giunta, SG, Dirigenti, P.O., Controllo di gestione) e l'OIV</t>
  </si>
  <si>
    <t>I risultati della Relazione vengono discussi con gli stakeholder interni dell'ente</t>
  </si>
  <si>
    <t>Sono previsti momenti di incontro e confronto con gli stakeholder (imprese, associazioni di categoria, ecc.)</t>
  </si>
  <si>
    <t>Nessuna delle precedenti iniziative</t>
  </si>
  <si>
    <t>La Relazione viene pubblicata nella Sez. Amministrazione trasparente</t>
  </si>
  <si>
    <t>Per il ciclo oggetto d'indagine, in che misura è rispettata la tempestica di pubblicazione del Piano della performance?</t>
  </si>
  <si>
    <t>è stato approvato e pubblicato entro il 31 gennaio</t>
  </si>
  <si>
    <t>è stato approvato e pubblicato entro un mese dopo la scadenza del 31 gennaio</t>
  </si>
  <si>
    <t>non è stato approvato e pubblicato</t>
  </si>
  <si>
    <t>Fonti</t>
  </si>
  <si>
    <t>Algoritmi</t>
  </si>
  <si>
    <t>Target ben specificati e distinti dagli algoritmi</t>
  </si>
  <si>
    <t>Nessuno degli elementi precedenti</t>
  </si>
  <si>
    <t>Ultimi dati osservati prima del periodo oggetto della pianificazione (baseline)</t>
  </si>
  <si>
    <t>Per gli obiettivi operativi, vengono indicate anche le Unità organizzative che concorrono alla loro realizzazione?</t>
  </si>
  <si>
    <t>Nel Piano è presente la dimensione di genere?</t>
  </si>
  <si>
    <t>Come vengono gestiti nel Piano gli obiettivi individuali dei Dirigenti?</t>
  </si>
  <si>
    <t>Non sono riportati nel Piano</t>
  </si>
  <si>
    <t>Sono riportati, ma non all'interno di una sezione a sé stante del documento e si sovrappongono agli obiettivi di performance organizzativa</t>
  </si>
  <si>
    <t>Il documento ammonta complessivamente a meno di 80 pagine</t>
  </si>
  <si>
    <t>Il documento consta di oltre 80 pagine, ma comunque meno di 120</t>
  </si>
  <si>
    <t>Il documento ammonta a oltre 120 pagine nel complesso</t>
  </si>
  <si>
    <t>Sono presenti meno di 40 obiettivi nel complesso, sommando quelli strategici e operativi</t>
  </si>
  <si>
    <t>Gli obiettivi totali (strategici e operativi) sono oltre 40, ma meno di 60</t>
  </si>
  <si>
    <t>Gli obiettivi riportati nel Piano sono oltre 60</t>
  </si>
  <si>
    <t>Si cerca di garantire la fruibilità del documento anche attraverso il contenimento del numero di obiettivi proposti?</t>
  </si>
  <si>
    <t>Viene correttamente esposta l'analisi di contesto?</t>
  </si>
  <si>
    <t>Non viene riportata alcuna analisi di contesto</t>
  </si>
  <si>
    <t>Viene riportata ma non è tarata rispetto all'esercizio del quale si effettua la rendicontazione</t>
  </si>
  <si>
    <t>Viene riportata correttamente rispetto all'esercizio oggetto di rendicontazione, ma è eccessivamente dispersivo e riporta informazioni non essenziali (ad es. la congiuntura internazionale)</t>
  </si>
  <si>
    <t>Viene correttamente riferita all'esercizio oggetto di rendicontazione ed è adeguatamente tarata rispetto ai fenomeni che hanno effettivamente influenzato l'operatività dell'ente e, quindi, influito sull'eventuale raggiungimento degli obiettivi</t>
  </si>
  <si>
    <t>Non si riporta alcuna sintesi</t>
  </si>
  <si>
    <t>Nella Relazione viene riportata la sintesi dei principali risultati raggiunti?</t>
  </si>
  <si>
    <t>Si riporta la sintesi, ma è solo descrittiva e non è corredata da dati che esprimano in maniera efficace le principali risultanze della performance dell'ente in quell'esercizio</t>
  </si>
  <si>
    <t>Nella Relazione sono rendicontati tutti gli Obiettivi strategici presenti nel corrispondente Piano?</t>
  </si>
  <si>
    <t>Nella Relazione sono rendicontati tutti gli Obiettivi operativi presenti nel corrispondente Piano?</t>
  </si>
  <si>
    <t>Nella Relazione sono rendicontati tutti gli Obiettivi individuali presenti nel corrispondente Piano?</t>
  </si>
  <si>
    <t>Nella Relazione viene data evidenza separata alle risultanze della misurazione e della valutazione per ognuno degli obiettivi strategici e operativi rendicontati?</t>
  </si>
  <si>
    <t>Nel caso di significativi scostamenti dei valori consuntivi dai target degli Obiettivi strategici e operativi, viene riportato un commento che spiega tali gap (sia in positivo che in negativo)?</t>
  </si>
  <si>
    <t>È stata rispettata la tempistica di aggiornamento del Sistema di misurazione e valutazione della performance (SMVP)?</t>
  </si>
  <si>
    <t>All'avvio del nuovo ciclo di pianificazione (fin dall'impostazione della RPP), si è provveduto a effettuare le modifiche al SMVP ovvero a raccogliere il parere dell'OIV in merito alla sua invarianza rispetto al ciclo precedente</t>
  </si>
  <si>
    <t>Il SMVP è stato aggiornato ovvero è stato acquisito il parere dell'OIV non oltre l'approvazione del Piano della performance</t>
  </si>
  <si>
    <t>Il SMVP non è stato aggiornato né è stato acquisito in merito il parere dell'OIV</t>
  </si>
  <si>
    <t>Nel complesso, il Piano è coerente con le Linee guida di Unioncamere e del Dipartimento della Funzione pubblica?</t>
  </si>
  <si>
    <t>Nel complesso, la Relazione è coerente con le Linee guida di Unioncamere e del Dipartimento della Funzione pubblica?</t>
  </si>
  <si>
    <t>Nel complesso, il SMVP è coerente con le Linee guida di Unioncamere e del Dipartimento della Funzione pubblica?</t>
  </si>
  <si>
    <t>Nel SMVP viene esplicitata la periodicità di monitoraggio infrannuale delle performance?</t>
  </si>
  <si>
    <t>Nel SMVP viene indicato il livello organizzativo elementare (Area, Servizio/Settore, Ufficio) rispetto al quale si basa il calcolo della performance organizzativa?</t>
  </si>
  <si>
    <t>Nel SMVP vengono esplicitati, per ogni categoria prevista, i pesi assunti rispettivamente dalla performance di ente, dalla performance dell'unità organizzativa, dagli obiettivi individuali e dai comportamenti?</t>
  </si>
  <si>
    <t>Nel SMVP viene riportata in maniera puntuale la scala di valutazione dei comportamenti (es. al di sotto, in linea, al di sopra, eccellente) e i relativi punteggi quantitativi?</t>
  </si>
  <si>
    <t>Viene predisposta adeguatamente la Relazione sul funzionamento complessivo dei controlli da parte dell'OIV?</t>
  </si>
  <si>
    <t>Si, la Relazione viene predisposta entro i termini di legge (30 aprile) e contiene tutte le informazioni previste da norme e Linee guida in materia</t>
  </si>
  <si>
    <t>Si, la Relazione viene predisposta, ma oltre i termini di legge (30 aprile) e/o non è conforme a normative e Linee guida</t>
  </si>
  <si>
    <t>Per il ciclo oggetto d'indagine, in che misura è rispettata la tempistica di pubblicazione della Relazione sulla performance?</t>
  </si>
  <si>
    <t>è stata approvata, validata e pubblicata entro il 30 giugno</t>
  </si>
  <si>
    <t>è stata approvata, validata e pubblicata entro un mese dopo la scadenza del 30 giugno</t>
  </si>
  <si>
    <t/>
  </si>
  <si>
    <t>IV - Rendicontazione</t>
  </si>
  <si>
    <t>RENDICONTAZIONE</t>
  </si>
  <si>
    <t>PIANO</t>
  </si>
  <si>
    <t>III.01</t>
  </si>
  <si>
    <t>III.02</t>
  </si>
  <si>
    <t>III.03</t>
  </si>
  <si>
    <t>III.04</t>
  </si>
  <si>
    <t>III.05</t>
  </si>
  <si>
    <t>III.06</t>
  </si>
  <si>
    <t>IV.01</t>
  </si>
  <si>
    <t>IV.02</t>
  </si>
  <si>
    <t>IV.03</t>
  </si>
  <si>
    <t>IV.04</t>
  </si>
  <si>
    <t>IV.05</t>
  </si>
  <si>
    <t>SMVP.01</t>
  </si>
  <si>
    <t>SMVP.02</t>
  </si>
  <si>
    <t>SMVP.03</t>
  </si>
  <si>
    <t>SMVP.04</t>
  </si>
  <si>
    <t>SMVP.05</t>
  </si>
  <si>
    <t>SMVP.06</t>
  </si>
  <si>
    <t>SMVP.07</t>
  </si>
  <si>
    <t>P.01</t>
  </si>
  <si>
    <t>P.02</t>
  </si>
  <si>
    <t>P.03</t>
  </si>
  <si>
    <t>P.04</t>
  </si>
  <si>
    <t>P.05</t>
  </si>
  <si>
    <t>P.06</t>
  </si>
  <si>
    <t>P.07</t>
  </si>
  <si>
    <t>P.08</t>
  </si>
  <si>
    <t>R.01</t>
  </si>
  <si>
    <t>R.02</t>
  </si>
  <si>
    <t>R.03</t>
  </si>
  <si>
    <t>R.04</t>
  </si>
  <si>
    <t>R.05</t>
  </si>
  <si>
    <t>R.06</t>
  </si>
  <si>
    <t>R.07</t>
  </si>
  <si>
    <t>R.08</t>
  </si>
  <si>
    <t>R.09</t>
  </si>
  <si>
    <t>DELLA</t>
  </si>
  <si>
    <t>RELAZIONE</t>
  </si>
  <si>
    <t>SULLA</t>
  </si>
  <si>
    <t>Il Report non viene predisposto</t>
  </si>
  <si>
    <t>La Relazione sul funzionamento non viene predisposta</t>
  </si>
  <si>
    <t>Sono riportati gli obiettivi individuali di tutti i Dirigenti in un'apposita sezione del documento</t>
  </si>
  <si>
    <t>Viene efficacemente rappresentata, in maniera schematica e con il corredo di dati, una selezione dei risultati più salienti conseguiti (es.: performance di ente, performance u. organizzative, selezione indicatori più significativi)</t>
  </si>
  <si>
    <r>
      <t xml:space="preserve">Oltre che per il sistema premiante, in che modo vengono utilizzate le risultanze della valutazione individuale? </t>
    </r>
    <r>
      <rPr>
        <sz val="10"/>
        <color theme="0"/>
        <rFont val="Segoe UI"/>
        <family val="2"/>
      </rPr>
      <t>(+ opzioni possibili)</t>
    </r>
  </si>
  <si>
    <t>Si, ma i pesi delle varie componenti non sono differenziati per le diverse categorie</t>
  </si>
  <si>
    <t>Si, ma non sempre è attribuito un peso relativamente più elevato della componente &lt;risultati&gt; per le categorie più elevate</t>
  </si>
  <si>
    <t>No, non li ha predeterminati</t>
  </si>
  <si>
    <t>I.01</t>
  </si>
  <si>
    <t>I.02</t>
  </si>
  <si>
    <t>I.03</t>
  </si>
  <si>
    <t>I.04</t>
  </si>
  <si>
    <t>I.05</t>
  </si>
  <si>
    <t>I.06</t>
  </si>
  <si>
    <t>I.07</t>
  </si>
  <si>
    <t>I.08</t>
  </si>
  <si>
    <t>II.01</t>
  </si>
  <si>
    <t>II.02</t>
  </si>
  <si>
    <t>II.03</t>
  </si>
  <si>
    <t>II.04</t>
  </si>
  <si>
    <t>II.05</t>
  </si>
  <si>
    <r>
      <t>Gli obiettivi individuali vengono attribuiti solo al personale che ha compiti direttivi o di coordinamento</t>
    </r>
    <r>
      <rPr>
        <sz val="10"/>
        <color theme="0"/>
        <rFont val="Segoe UI"/>
        <family val="2"/>
      </rPr>
      <t xml:space="preserve"> (SG, dirigenti, P.O. e, al limite, Resp. Ufficio)</t>
    </r>
    <r>
      <rPr>
        <b/>
        <sz val="10"/>
        <color theme="0"/>
        <rFont val="Segoe UI"/>
        <family val="2"/>
      </rPr>
      <t>?</t>
    </r>
  </si>
  <si>
    <t>No, non vengono chiariti</t>
  </si>
  <si>
    <t>Si, vengono chiariti in modo informale e non strutturato</t>
  </si>
  <si>
    <t>Al personale non dirigenziale e non titolare di P.O. vengono chiariti in fase iniziale le aspettative e i comportamenti attesi in funzione degli obiettivi dell'ente sui quali è chiamato a contribuire?</t>
  </si>
  <si>
    <t>Si, vengono chiariti anche con l’ausilio di un prospetto di riepilogo nel quale sono riportati gli obiettivi sui quali insiste la performance dell’Unità organizzativa di appartenenza e, quindi, verso i quali il loro impegno deve essere orientato</t>
  </si>
  <si>
    <t>Il momento della redazione della Relazione sulla performance appare un adempimento meramente formale, scollegato dalle precedenti fasi di misurazione e valutazione</t>
  </si>
  <si>
    <t>Esiste una corrispondenza tra i contenuti del Rapporto sui risultati e quelli della Relazione sulla performance?</t>
  </si>
  <si>
    <r>
      <t xml:space="preserve">Nel SMVP vengono indicati i livelli di raggiungimento al di sopra o al di sotto dei quali un obiettivo/indicatore possa essere espressa una valutazione qualitativa e sintetica? </t>
    </r>
    <r>
      <rPr>
        <sz val="10"/>
        <color theme="0"/>
        <rFont val="Segoe UI"/>
        <family val="2"/>
      </rPr>
      <t>(es. "raggiunto", "parzialmente raggiunto" o "critico")</t>
    </r>
  </si>
  <si>
    <t>Avanzamento compilazione</t>
  </si>
  <si>
    <t>CHECK-UP CICLO PERFORMANCE - TOOL DI AUTOVALUTAZIONE</t>
  </si>
  <si>
    <t>"</t>
  </si>
  <si>
    <t>X</t>
  </si>
  <si>
    <t>Legenda Stato compilazione</t>
  </si>
  <si>
    <t>da compilare</t>
  </si>
  <si>
    <t>compilata (OK)</t>
  </si>
  <si>
    <t>da verificare</t>
  </si>
  <si>
    <r>
      <t xml:space="preserve">Si cerca di fare adeguata sintesi nella stesura e redazione del Piano, considerando anche gli allegati che sono parte sostanziale del documento? </t>
    </r>
    <r>
      <rPr>
        <sz val="10"/>
        <color theme="0"/>
        <rFont val="Segoe UI"/>
        <family val="2"/>
      </rPr>
      <t>(es. quando gli obiettivi sono riportati in allegato)</t>
    </r>
  </si>
  <si>
    <t>è stato approvato e pubblicato in ritardo, ma comunque entro il 30 giugno</t>
  </si>
  <si>
    <t>è stato approvato e pubblicato in ritardo, oltre il 30 giugno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</si>
  <si>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</si>
  <si>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</si>
  <si>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</si>
  <si>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</si>
  <si>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</si>
  <si>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</si>
  <si>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</si>
  <si>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</si>
  <si>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</si>
  <si>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</si>
  <si>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</si>
  <si>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x</t>
  </si>
  <si>
    <t>y</t>
  </si>
  <si>
    <t>…....</t>
  </si>
  <si>
    <t>….....</t>
  </si>
  <si>
    <t>…......</t>
  </si>
  <si>
    <t>Domanda …....................</t>
  </si>
  <si>
    <t>z</t>
  </si>
  <si>
    <t>NN</t>
  </si>
  <si>
    <t>Coinvolgimento attivo degli stakeholder</t>
  </si>
  <si>
    <t>Analisi di contesto esterno</t>
  </si>
  <si>
    <t>Analisi di contesto interno</t>
  </si>
  <si>
    <t>Analisi effettiva dei bisogni dell'utenza</t>
  </si>
  <si>
    <t>I.09</t>
  </si>
  <si>
    <t>Invio di documentazione</t>
  </si>
  <si>
    <t>Incontro di presentazione a seguito dell'approvazione</t>
  </si>
  <si>
    <t>Incontri mirati e operativi con il personale e/o i referenti delle diverse unità organizzative</t>
  </si>
  <si>
    <t>I.10</t>
  </si>
  <si>
    <t>Si cerca di mantenere un equilibrio tra la continuità pluriennale degli obiettivi e il necessario grado di innovatività da apportare all'impianto programmatico per adeguarlo ai mutamenti di contesto</t>
  </si>
  <si>
    <t>Gli obiettivi strategici vengono sostanzialmente modificati ogni anno, anche quando non richiesto dalle circostanze</t>
  </si>
  <si>
    <t>Domanda a scelta singola</t>
  </si>
  <si>
    <t>Domanda a scelta singola SI/NO</t>
  </si>
  <si>
    <t>Domanda a scelta multipla</t>
  </si>
  <si>
    <t>Gli obiettivi rimangono sostanzialmente immutati nel corso degli anni e vengono modificati solo quando lo impongono le circostanze (eventi straordinari di particolare rilevanza o ricambio degli organi politici)</t>
  </si>
  <si>
    <t>Allorchè si imposta un obiettivo strategico (pluriennale), viene poi data continuità nei cicli successivi, salvo i casi in cui le circostanze non lo rendano possibile?</t>
  </si>
  <si>
    <t>Si, l'ente ha provveduto a risolverle parzialmente</t>
  </si>
  <si>
    <t>Si, l'ente ha adeguato il proprio Ciclo della performance e ha risolto in maniera esaustiva le criticità segnalate</t>
  </si>
  <si>
    <t>Si, l'ente non si è attivato per sanare le criticità</t>
  </si>
  <si>
    <t>No, l'OIV non ha rilevato criticità</t>
  </si>
  <si>
    <t>Come viene gestito il Report sul controllo strategico?</t>
  </si>
  <si>
    <t>Viene predisposto, ma è un adempimento puramente formale</t>
  </si>
  <si>
    <t>Viene predisposto e viene effettivamente utilizzato e posto all'attenzione dell'organo d'indirizzo politico-amministrativo</t>
  </si>
  <si>
    <r>
      <t xml:space="preserve">Con quale tempestività ed efficacia l'ente gestisce le rilevazioni nazionali di Sistema </t>
    </r>
    <r>
      <rPr>
        <sz val="10"/>
        <color theme="0"/>
        <rFont val="Segoe UI"/>
        <family val="2"/>
      </rPr>
      <t>(Osservatorio camerale, Osservatorio bilanci, Costi dei processi Kronos)</t>
    </r>
    <r>
      <rPr>
        <b/>
        <sz val="10"/>
        <color theme="0"/>
        <rFont val="Segoe UI"/>
        <family val="2"/>
      </rPr>
      <t>?</t>
    </r>
  </si>
  <si>
    <t>L'ente provvede con puntualità a effettuare le rilevazioni rispettando le scadenze previste</t>
  </si>
  <si>
    <t>Le rilevazioni sono effettuate con un ritardo significativo (oltre un mese dopo le scadenze previste)</t>
  </si>
  <si>
    <t>L'ente completa le rilevazioni con ritardo, seppur contenuto (entro al massimo un mese dalle rispettive scadenze)</t>
  </si>
  <si>
    <t>Alcune o tutte le rilevazioni non vengono effettuate o lo sono in maniera incompleta</t>
  </si>
  <si>
    <t>Esiste un effettivo collegamento tra Piano della performance e PTPCT (Piano triennale di prevenzione della corruzione e trasparenza)?</t>
  </si>
  <si>
    <t>è stata approvata, validata e pubblicata in ritardo, ma comunque entro il 30 settembre</t>
  </si>
  <si>
    <t>è stata approvata, validata e pubblicata in ritardo, oltre il 30 settembre</t>
  </si>
  <si>
    <t>non è stata approvata e pubblicata</t>
  </si>
  <si>
    <t>R.10</t>
  </si>
  <si>
    <t>L'impianto strategico e programmatico tende a essere immutato anno dopo anno, a prescindere dai mutamenti di contesto (non viene modificato neanche in presenza di eventi straordinari o in occasione del ricambio degli organi)</t>
  </si>
  <si>
    <t>Obiettivi, indicatori e target sono definiti in maniera «sfidante»?</t>
  </si>
  <si>
    <r>
      <t xml:space="preserve">In sede di pianificazione, di quali elementi si tiene conto? </t>
    </r>
    <r>
      <rPr>
        <sz val="10"/>
        <color theme="0"/>
        <rFont val="Segoe UI"/>
        <family val="2"/>
      </rPr>
      <t>(+ opzioni possibili)</t>
    </r>
  </si>
  <si>
    <r>
      <t xml:space="preserve">Quali e quanti momenti di confronto - individuali e/o di gruppo - vengono effettuati per condividere con il personale le modalità di valutazione individuale nel corso dell'anno? </t>
    </r>
    <r>
      <rPr>
        <sz val="10"/>
        <color theme="0"/>
        <rFont val="Segoe UI"/>
        <family val="2"/>
      </rPr>
      <t>(+ opzioni possibili)</t>
    </r>
  </si>
  <si>
    <r>
      <t xml:space="preserve">Con quale modalità avviene la valutazione? Oltre al Controllo di gestione, quali soggetti vengono coinvolti nell'analisi dell'andamento degli obiettivi e dei Report concernenti la performance organizzativa? </t>
    </r>
    <r>
      <rPr>
        <sz val="10"/>
        <color theme="0"/>
        <rFont val="Segoe UI"/>
        <family val="2"/>
      </rPr>
      <t>(+ opzioni possibili)</t>
    </r>
  </si>
  <si>
    <r>
      <t>In che modo avviene il processo di raccolta delle misure?</t>
    </r>
    <r>
      <rPr>
        <sz val="10"/>
        <color theme="0"/>
        <rFont val="Segoe UI"/>
        <family val="2"/>
      </rPr>
      <t xml:space="preserve"> (+ opzioni possibili)</t>
    </r>
  </si>
  <si>
    <r>
      <t xml:space="preserve">Per la definizione dei target, di quali elementi si tiene conto? </t>
    </r>
    <r>
      <rPr>
        <sz val="10"/>
        <color theme="0"/>
        <rFont val="Segoe UI"/>
        <family val="2"/>
      </rPr>
      <t>(+ opzioni possibili)</t>
    </r>
  </si>
  <si>
    <r>
      <t xml:space="preserve">In che modo viene divulgata la Relazione sulla performance al fine di conseguire il massimo livello di trasparenza e accountability? </t>
    </r>
    <r>
      <rPr>
        <sz val="10"/>
        <color theme="0"/>
        <rFont val="Segoe UI"/>
        <family val="2"/>
      </rPr>
      <t>(+ opzioni possibili)</t>
    </r>
  </si>
  <si>
    <r>
      <t xml:space="preserve">Nella prospettazione degli Obiettivi strategici e operativi del Piano, quali elementi informativi vengono inseriti riguardo ai relativi indicatori? </t>
    </r>
    <r>
      <rPr>
        <sz val="10"/>
        <color theme="0"/>
        <rFont val="Segoe UI"/>
        <family val="2"/>
      </rPr>
      <t>(+ opzioni possibili)</t>
    </r>
  </si>
  <si>
    <r>
      <t xml:space="preserve">Una volta completata la pianificazione (dopo l'approvazione del Piano della performance), quali iniziative di condivisione sono previste all'interno dell'ente? </t>
    </r>
    <r>
      <rPr>
        <sz val="10"/>
        <color theme="0"/>
        <rFont val="Segoe UI"/>
        <family val="2"/>
      </rPr>
      <t>(+ opzioni possibili)</t>
    </r>
  </si>
  <si>
    <t>In sede di pianificazione, gli obiettivi e i relativi indicatori/target sono sempre definiti in modo da poter essere successivamente misurati?</t>
  </si>
  <si>
    <r>
      <t xml:space="preserve">In sede di programmazione, si fa ricorso anche a obiettivi trasversali, ai quali concorrono più unità organizzative </t>
    </r>
    <r>
      <rPr>
        <sz val="10"/>
        <color theme="0"/>
        <rFont val="Segoe UI"/>
        <family val="2"/>
      </rPr>
      <t>(aree, servizi o uffici)</t>
    </r>
    <r>
      <rPr>
        <b/>
        <sz val="10"/>
        <color theme="0"/>
        <rFont val="Segoe UI"/>
        <family val="2"/>
      </rPr>
      <t>?</t>
    </r>
  </si>
  <si>
    <r>
      <t xml:space="preserve">Quale tipologia di indicatori viene utilizzata? </t>
    </r>
    <r>
      <rPr>
        <sz val="10"/>
        <color theme="0"/>
        <rFont val="Segoe UI"/>
        <family val="2"/>
      </rPr>
      <t>(+ opzioni possibili)</t>
    </r>
  </si>
  <si>
    <t>Efficacia</t>
  </si>
  <si>
    <t>Stato delle risorse (input economici o fisici)</t>
  </si>
  <si>
    <t>Efficienza</t>
  </si>
  <si>
    <t>Qualità erogata (rispetto di standard e valori-soglia)</t>
  </si>
  <si>
    <t>Qualità percepita (customer satisfaction, rivolti alla soddisfazione dell'utenza)</t>
  </si>
  <si>
    <t>Impatto (outcome)</t>
  </si>
  <si>
    <t>Booleani (si/no)</t>
  </si>
  <si>
    <t>Data (attività da realizzare entro un termine temporale)</t>
  </si>
  <si>
    <t>Nessuno dei precedenti (in pratica, non sono dei veri e propri indicatori)</t>
  </si>
  <si>
    <t>I.11</t>
  </si>
  <si>
    <t>Nell'ambito delle Relazioni e Report di competenza dell'OIV, quest'ultimo ha segnalato disfunzioni "sistemiche" o "metodologiche" tali da inficiare il funzionamento ottimale del ciclo delle performance?</t>
  </si>
  <si>
    <t>E ASPETTI</t>
  </si>
  <si>
    <t>GENERALI</t>
  </si>
  <si>
    <t>SMVP.09</t>
  </si>
  <si>
    <t>IV.06</t>
  </si>
  <si>
    <t>Come si connota il ruolo dell'OIV rispetto al ciclo della performance dell'ente?</t>
  </si>
  <si>
    <t>interviene in sede di pianificazione (funzione di stimolo attraverso raccomandazioni e suggerimenti)</t>
  </si>
  <si>
    <t>è parte attiva anche nella fase di misurazione e valutazione della performance (contribuisce a valutare i singoli obiettivi, anche attraverso colloqui con Dirigenti e/o P.O.</t>
  </si>
  <si>
    <t>SMVP.08</t>
  </si>
  <si>
    <t>svolge funzioni di mera compliance (validazione Relazione, supervisione SMVP, colloquio individuale SG, ecc.)</t>
  </si>
  <si>
    <r>
      <t xml:space="preserve">svolge funzioni di mera </t>
    </r>
    <r>
      <rPr>
        <i/>
        <sz val="9"/>
        <color theme="1"/>
        <rFont val="Segoe UI"/>
        <family val="2"/>
      </rPr>
      <t>compliance</t>
    </r>
    <r>
      <rPr>
        <sz val="9"/>
        <color theme="1"/>
        <rFont val="Segoe UI"/>
        <family val="2"/>
      </rPr>
      <t xml:space="preserve"> (validazione Relazione, supervisione SMVP, colloquio individuale SG, ecc.)</t>
    </r>
  </si>
  <si>
    <t>svolge in maniera parziale e non esaustiva i compiti attribuiti da norme e Linee guida (per inazione sua o dell'ente)</t>
  </si>
  <si>
    <t>II.06</t>
  </si>
  <si>
    <t>In sede di misurazione, le risultanze a consuntivo presentano una situazione sufficientemente diversificata o sono tutte appiattite verso il 100%?</t>
  </si>
  <si>
    <t>In termini generali, come si può valutare il commitment e l'adeguatezza dell'impegno complessivo sul Ciclo della performance da parte dell'ente?</t>
  </si>
  <si>
    <t>SMVP.10</t>
  </si>
  <si>
    <t>L'ammontare di risorse assegnate al presidio del Ciclo della performance in termini di giornate-uomo è assolutamente deficitario (pochi giorni lavorativi nell'imminenza delle scadenze)</t>
  </si>
  <si>
    <t>Le attività operative sono a carico di una singola risorsa (o di poche risorse) che, pur manifestando buona volontà, deve contemperare il suo impegno con altre incombenze, esprimendo un apporto non sempre adeguato</t>
  </si>
  <si>
    <t>L'impegno e l'investimento di tempo è adeguato (il che non significa che sia ottimale, ma congruo rispetto ai vincoli complessivi dell'organico)</t>
  </si>
  <si>
    <t>CCIAA</t>
  </si>
  <si>
    <t>UC</t>
  </si>
  <si>
    <t xml:space="preserve">E' stato lasciato un intervallo di tempo congruo all'OIV dalla ricezione formale della Relazione alla richiesta di validazione, affinché abbia la possibilità di fare le necessarie valutazioni? </t>
  </si>
  <si>
    <t>CHECK-UP CICLO PERFORMANCE</t>
  </si>
  <si>
    <t>TOOL DI AUTOVALUTAZIONE</t>
  </si>
  <si>
    <t>ITEM</t>
  </si>
  <si>
    <t>CCIAA:</t>
  </si>
  <si>
    <t>Colloquio finale di valutazione complessiva rispetto alla performance finale espressa dal dipendente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</si>
</sst>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0.0%"/>
    <numFmt numFmtId="166" formatCode="_-* #,##0_-;\-* #,##0_-;_-* &quot;-&quot;??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Wingdings 3"/>
      <family val="1"/>
      <charset val="2"/>
    </font>
    <font>
      <sz val="8"/>
      <color theme="1"/>
      <name val="Calibri"/>
      <family val="2"/>
      <scheme val="minor"/>
    </font>
    <font>
      <sz val="8"/>
      <color theme="1"/>
      <name val="Bookman Old Style"/>
      <family val="1"/>
    </font>
    <font>
      <b/>
      <sz val="8"/>
      <color rgb="FF002060"/>
      <name val="Bookman Old Style"/>
      <family val="1"/>
    </font>
    <font>
      <sz val="8"/>
      <color theme="1"/>
      <name val="Segoe UI"/>
      <family val="2"/>
    </font>
    <font>
      <b/>
      <sz val="10"/>
      <color theme="0"/>
      <name val="Segoe UI"/>
      <family val="2"/>
    </font>
    <font>
      <sz val="11"/>
      <color theme="0"/>
      <name val="Segoe UI"/>
      <family val="2"/>
    </font>
    <font>
      <sz val="11"/>
      <color theme="1"/>
      <name val="Segoe UI"/>
      <family val="2"/>
    </font>
    <font>
      <sz val="9"/>
      <color theme="1"/>
      <name val="Segoe UI"/>
      <family val="2"/>
    </font>
    <font>
      <b/>
      <sz val="11"/>
      <color theme="0"/>
      <name val="Segoe UI"/>
      <family val="2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Bookman Old Style"/>
      <family val="1"/>
    </font>
    <font>
      <b/>
      <sz val="9"/>
      <color theme="1"/>
      <name val="Calibri"/>
      <family val="2"/>
      <scheme val="minor"/>
    </font>
    <font>
      <sz val="8"/>
      <color theme="0"/>
      <name val="Segoe UI"/>
      <family val="2"/>
    </font>
    <font>
      <b/>
      <sz val="8"/>
      <color theme="1"/>
      <name val="Segoe UI"/>
      <family val="2"/>
    </font>
    <font>
      <b/>
      <sz val="12"/>
      <color theme="1"/>
      <name val="Wingdings 2"/>
      <family val="1"/>
      <charset val="2"/>
    </font>
    <font>
      <sz val="10"/>
      <color theme="0"/>
      <name val="Segoe UI"/>
      <family val="2"/>
    </font>
    <font>
      <sz val="11"/>
      <color rgb="FFFF0000"/>
      <name val="Calibri"/>
      <family val="2"/>
      <scheme val="minor"/>
    </font>
    <font>
      <sz val="11"/>
      <color rgb="FF3366FF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theme="1"/>
      <name val="Segoe UI"/>
      <family val="2"/>
    </font>
    <font>
      <b/>
      <sz val="12"/>
      <color rgb="FF002060"/>
      <name val="Segoe UI"/>
      <family val="2"/>
    </font>
    <font>
      <sz val="12"/>
      <color theme="1"/>
      <name val="Bookman Old Style"/>
      <family val="1"/>
    </font>
    <font>
      <sz val="12"/>
      <color theme="1"/>
      <name val="Calibri"/>
      <family val="2"/>
      <scheme val="minor"/>
    </font>
    <font>
      <sz val="12"/>
      <color theme="1"/>
      <name val="Segoe UI"/>
      <family val="2"/>
    </font>
    <font>
      <sz val="11"/>
      <color rgb="FFFFC000"/>
      <name val="Wingdings 2"/>
      <family val="1"/>
      <charset val="2"/>
    </font>
    <font>
      <u/>
      <sz val="9"/>
      <color theme="1"/>
      <name val="Segoe UI"/>
      <family val="2"/>
    </font>
    <font>
      <sz val="9"/>
      <color rgb="FFC00000"/>
      <name val="Segoe UI"/>
      <family val="2"/>
    </font>
    <font>
      <sz val="9"/>
      <color rgb="FF00B050"/>
      <name val="Segoe UI"/>
      <family val="2"/>
    </font>
    <font>
      <sz val="9"/>
      <color rgb="FFFFC000"/>
      <name val="Segoe UI"/>
      <family val="2"/>
    </font>
    <font>
      <i/>
      <sz val="9"/>
      <color theme="1"/>
      <name val="Segoe UI"/>
      <family val="2"/>
    </font>
    <font>
      <sz val="11"/>
      <color rgb="FF00B0F0"/>
      <name val="Segoe UI"/>
      <family val="2"/>
    </font>
    <font>
      <sz val="10"/>
      <color theme="1"/>
      <name val="Segoe UI"/>
      <family val="2"/>
    </font>
    <font>
      <sz val="9"/>
      <color theme="1" tint="0.499984740745262"/>
      <name val="Segoe UI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3333CC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6" xfId="0" applyFont="1" applyBorder="1"/>
    <xf numFmtId="0" fontId="4" fillId="4" borderId="5" xfId="0" applyFont="1" applyFill="1" applyBorder="1" applyAlignment="1">
      <alignment horizontal="center" vertical="center"/>
    </xf>
    <xf numFmtId="49" fontId="4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14" fillId="4" borderId="6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165" fontId="14" fillId="0" borderId="4" xfId="1" applyNumberFormat="1" applyFont="1" applyBorder="1"/>
    <xf numFmtId="165" fontId="14" fillId="0" borderId="5" xfId="1" applyNumberFormat="1" applyFont="1" applyBorder="1"/>
    <xf numFmtId="165" fontId="14" fillId="0" borderId="6" xfId="1" applyNumberFormat="1" applyFont="1" applyBorder="1"/>
    <xf numFmtId="165" fontId="14" fillId="4" borderId="5" xfId="1" applyNumberFormat="1" applyFont="1" applyFill="1" applyBorder="1"/>
    <xf numFmtId="165" fontId="14" fillId="4" borderId="6" xfId="1" applyNumberFormat="1" applyFont="1" applyFill="1" applyBorder="1"/>
    <xf numFmtId="166" fontId="10" fillId="2" borderId="0" xfId="2" applyNumberFormat="1" applyFont="1" applyFill="1"/>
    <xf numFmtId="165" fontId="10" fillId="2" borderId="0" xfId="1" applyNumberFormat="1" applyFont="1" applyFill="1"/>
    <xf numFmtId="166" fontId="10" fillId="2" borderId="1" xfId="2" applyNumberFormat="1" applyFont="1" applyFill="1" applyBorder="1"/>
    <xf numFmtId="165" fontId="10" fillId="2" borderId="1" xfId="1" applyNumberFormat="1" applyFont="1" applyFill="1" applyBorder="1"/>
    <xf numFmtId="0" fontId="9" fillId="0" borderId="0" xfId="0" applyFont="1"/>
    <xf numFmtId="165" fontId="18" fillId="6" borderId="0" xfId="0" applyNumberFormat="1" applyFont="1" applyFill="1"/>
    <xf numFmtId="0" fontId="16" fillId="0" borderId="0" xfId="0" applyFont="1" applyAlignment="1">
      <alignment horizontal="center" wrapText="1"/>
    </xf>
    <xf numFmtId="0" fontId="0" fillId="8" borderId="0" xfId="0" applyFill="1" applyAlignment="1">
      <alignment vertical="top"/>
    </xf>
    <xf numFmtId="0" fontId="3" fillId="8" borderId="0" xfId="0" applyFont="1" applyFill="1" applyAlignment="1">
      <alignment vertical="top"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10" borderId="0" xfId="0" applyFill="1" applyAlignment="1">
      <alignment vertical="top"/>
    </xf>
    <xf numFmtId="0" fontId="3" fillId="10" borderId="0" xfId="0" applyFont="1" applyFill="1" applyAlignment="1">
      <alignment vertical="top" wrapText="1"/>
    </xf>
    <xf numFmtId="0" fontId="5" fillId="10" borderId="0" xfId="0" applyFont="1" applyFill="1" applyAlignment="1">
      <alignment horizontal="center" vertical="center"/>
    </xf>
    <xf numFmtId="0" fontId="4" fillId="13" borderId="5" xfId="0" applyFont="1" applyFill="1" applyBorder="1" applyAlignment="1">
      <alignment horizontal="center" vertical="center"/>
    </xf>
    <xf numFmtId="49" fontId="4" fillId="13" borderId="0" xfId="0" applyNumberFormat="1" applyFont="1" applyFill="1" applyBorder="1" applyAlignment="1">
      <alignment horizontal="center" vertical="center"/>
    </xf>
    <xf numFmtId="0" fontId="5" fillId="13" borderId="0" xfId="0" applyFont="1" applyFill="1" applyBorder="1" applyAlignment="1">
      <alignment horizontal="center" vertical="center"/>
    </xf>
    <xf numFmtId="0" fontId="14" fillId="13" borderId="6" xfId="0" applyFont="1" applyFill="1" applyBorder="1"/>
    <xf numFmtId="165" fontId="14" fillId="13" borderId="5" xfId="1" applyNumberFormat="1" applyFont="1" applyFill="1" applyBorder="1"/>
    <xf numFmtId="165" fontId="14" fillId="13" borderId="6" xfId="1" applyNumberFormat="1" applyFont="1" applyFill="1" applyBorder="1"/>
    <xf numFmtId="0" fontId="21" fillId="0" borderId="0" xfId="0" applyFont="1" applyAlignment="1">
      <alignment vertical="center"/>
    </xf>
    <xf numFmtId="0" fontId="23" fillId="14" borderId="0" xfId="0" applyFont="1" applyFill="1" applyAlignment="1">
      <alignment vertical="top" wrapText="1"/>
    </xf>
    <xf numFmtId="166" fontId="24" fillId="0" borderId="0" xfId="0" applyNumberFormat="1" applyFont="1"/>
    <xf numFmtId="0" fontId="14" fillId="0" borderId="0" xfId="0" applyFont="1"/>
    <xf numFmtId="0" fontId="16" fillId="0" borderId="0" xfId="0" applyFont="1" applyAlignment="1">
      <alignment horizontal="left"/>
    </xf>
    <xf numFmtId="0" fontId="30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5" fillId="15" borderId="8" xfId="0" applyFont="1" applyFill="1" applyBorder="1" applyAlignment="1">
      <alignment vertical="center"/>
    </xf>
    <xf numFmtId="0" fontId="26" fillId="15" borderId="9" xfId="0" applyFont="1" applyFill="1" applyBorder="1" applyAlignment="1">
      <alignment horizontal="center" vertical="center"/>
    </xf>
    <xf numFmtId="49" fontId="26" fillId="15" borderId="9" xfId="0" applyNumberFormat="1" applyFont="1" applyFill="1" applyBorder="1" applyAlignment="1">
      <alignment horizontal="center" vertical="center"/>
    </xf>
    <xf numFmtId="0" fontId="27" fillId="15" borderId="9" xfId="0" applyFont="1" applyFill="1" applyBorder="1" applyAlignment="1">
      <alignment vertical="center"/>
    </xf>
    <xf numFmtId="0" fontId="28" fillId="15" borderId="9" xfId="0" applyFont="1" applyFill="1" applyBorder="1" applyAlignment="1">
      <alignment vertical="center"/>
    </xf>
    <xf numFmtId="0" fontId="27" fillId="15" borderId="9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17" fillId="5" borderId="11" xfId="0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165" fontId="12" fillId="5" borderId="0" xfId="1" applyNumberFormat="1" applyFont="1" applyFill="1" applyBorder="1" applyAlignment="1">
      <alignment horizontal="center" vertical="center"/>
    </xf>
    <xf numFmtId="165" fontId="12" fillId="5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6" fillId="5" borderId="11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top"/>
    </xf>
    <xf numFmtId="0" fontId="10" fillId="2" borderId="0" xfId="0" applyFont="1" applyFill="1" applyBorder="1" applyAlignment="1">
      <alignment vertical="center" wrapText="1"/>
    </xf>
    <xf numFmtId="165" fontId="0" fillId="0" borderId="0" xfId="1" applyNumberFormat="1" applyFont="1" applyBorder="1" applyAlignment="1">
      <alignment vertical="center"/>
    </xf>
    <xf numFmtId="0" fontId="11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vertical="center"/>
    </xf>
    <xf numFmtId="0" fontId="17" fillId="3" borderId="11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165" fontId="12" fillId="3" borderId="0" xfId="1" applyNumberFormat="1" applyFont="1" applyFill="1" applyBorder="1" applyAlignment="1">
      <alignment horizontal="center" vertical="center"/>
    </xf>
    <xf numFmtId="165" fontId="12" fillId="3" borderId="0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17" fillId="7" borderId="11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165" fontId="12" fillId="7" borderId="0" xfId="1" applyNumberFormat="1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6" fillId="7" borderId="11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12" fillId="7" borderId="0" xfId="1" applyNumberFormat="1" applyFont="1" applyFill="1" applyBorder="1" applyAlignment="1">
      <alignment horizontal="center" vertical="center"/>
    </xf>
    <xf numFmtId="165" fontId="12" fillId="7" borderId="0" xfId="0" applyNumberFormat="1" applyFont="1" applyFill="1" applyBorder="1" applyAlignment="1">
      <alignment horizontal="center" vertical="center"/>
    </xf>
    <xf numFmtId="0" fontId="7" fillId="7" borderId="0" xfId="0" applyFont="1" applyFill="1" applyBorder="1" applyAlignment="1">
      <alignment vertical="center"/>
    </xf>
    <xf numFmtId="0" fontId="8" fillId="7" borderId="0" xfId="0" applyFont="1" applyFill="1" applyBorder="1" applyAlignment="1">
      <alignment vertical="center"/>
    </xf>
    <xf numFmtId="0" fontId="4" fillId="0" borderId="11" xfId="0" applyFont="1" applyBorder="1" applyAlignment="1">
      <alignment horizontal="center" vertical="top"/>
    </xf>
    <xf numFmtId="0" fontId="17" fillId="9" borderId="11" xfId="0" applyFont="1" applyFill="1" applyBorder="1" applyAlignment="1">
      <alignment vertical="center"/>
    </xf>
    <xf numFmtId="0" fontId="7" fillId="9" borderId="0" xfId="0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165" fontId="0" fillId="9" borderId="0" xfId="1" applyNumberFormat="1" applyFont="1" applyFill="1" applyBorder="1" applyAlignment="1">
      <alignment horizontal="right" vertical="center"/>
    </xf>
    <xf numFmtId="165" fontId="12" fillId="9" borderId="0" xfId="1" applyNumberFormat="1" applyFont="1" applyFill="1" applyBorder="1" applyAlignment="1">
      <alignment horizontal="right" vertical="center"/>
    </xf>
    <xf numFmtId="0" fontId="0" fillId="9" borderId="11" xfId="0" applyFill="1" applyBorder="1"/>
    <xf numFmtId="165" fontId="0" fillId="0" borderId="0" xfId="1" applyNumberFormat="1" applyFont="1" applyBorder="1" applyAlignment="1">
      <alignment horizontal="right" vertical="center"/>
    </xf>
    <xf numFmtId="0" fontId="0" fillId="9" borderId="0" xfId="0" applyFill="1" applyBorder="1" applyAlignment="1">
      <alignment vertical="center"/>
    </xf>
    <xf numFmtId="0" fontId="6" fillId="9" borderId="11" xfId="0" applyFont="1" applyFill="1" applyBorder="1" applyAlignment="1">
      <alignment vertical="center"/>
    </xf>
    <xf numFmtId="165" fontId="12" fillId="9" borderId="0" xfId="1" applyNumberFormat="1" applyFont="1" applyFill="1" applyBorder="1" applyAlignment="1">
      <alignment horizontal="center" vertical="center"/>
    </xf>
    <xf numFmtId="165" fontId="12" fillId="9" borderId="0" xfId="0" applyNumberFormat="1" applyFont="1" applyFill="1" applyBorder="1" applyAlignment="1">
      <alignment horizontal="center" vertical="center"/>
    </xf>
    <xf numFmtId="0" fontId="0" fillId="0" borderId="11" xfId="0" applyBorder="1"/>
    <xf numFmtId="0" fontId="17" fillId="12" borderId="11" xfId="0" applyFont="1" applyFill="1" applyBorder="1" applyAlignment="1">
      <alignment vertical="center"/>
    </xf>
    <xf numFmtId="0" fontId="7" fillId="12" borderId="0" xfId="0" applyFont="1" applyFill="1" applyBorder="1" applyAlignment="1">
      <alignment vertical="center"/>
    </xf>
    <xf numFmtId="0" fontId="8" fillId="12" borderId="0" xfId="0" applyFont="1" applyFill="1" applyBorder="1" applyAlignment="1">
      <alignment vertical="center"/>
    </xf>
    <xf numFmtId="165" fontId="0" fillId="12" borderId="0" xfId="1" applyNumberFormat="1" applyFont="1" applyFill="1" applyBorder="1" applyAlignment="1">
      <alignment vertical="center"/>
    </xf>
    <xf numFmtId="165" fontId="12" fillId="12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Border="1" applyAlignment="1">
      <alignment horizontal="center" vertical="center"/>
    </xf>
    <xf numFmtId="0" fontId="6" fillId="12" borderId="11" xfId="0" applyFont="1" applyFill="1" applyBorder="1" applyAlignment="1">
      <alignment vertical="center"/>
    </xf>
    <xf numFmtId="0" fontId="0" fillId="12" borderId="0" xfId="0" applyFill="1" applyBorder="1" applyAlignment="1">
      <alignment vertical="center"/>
    </xf>
    <xf numFmtId="165" fontId="12" fillId="12" borderId="0" xfId="1" applyNumberFormat="1" applyFont="1" applyFill="1" applyBorder="1" applyAlignment="1">
      <alignment horizontal="right" vertical="center"/>
    </xf>
    <xf numFmtId="0" fontId="17" fillId="10" borderId="11" xfId="0" applyFont="1" applyFill="1" applyBorder="1"/>
    <xf numFmtId="0" fontId="7" fillId="10" borderId="0" xfId="0" applyFont="1" applyFill="1" applyBorder="1" applyAlignment="1">
      <alignment vertical="center"/>
    </xf>
    <xf numFmtId="0" fontId="8" fillId="10" borderId="0" xfId="0" applyFont="1" applyFill="1" applyBorder="1" applyAlignment="1">
      <alignment vertical="center"/>
    </xf>
    <xf numFmtId="165" fontId="0" fillId="10" borderId="0" xfId="1" applyNumberFormat="1" applyFont="1" applyFill="1" applyBorder="1" applyAlignment="1">
      <alignment vertical="center"/>
    </xf>
    <xf numFmtId="165" fontId="12" fillId="10" borderId="0" xfId="1" applyNumberFormat="1" applyFont="1" applyFill="1" applyBorder="1" applyAlignment="1">
      <alignment horizontal="center" vertical="center"/>
    </xf>
    <xf numFmtId="0" fontId="0" fillId="10" borderId="11" xfId="0" applyFill="1" applyBorder="1"/>
    <xf numFmtId="0" fontId="0" fillId="10" borderId="0" xfId="0" applyFill="1" applyBorder="1" applyAlignment="1">
      <alignment vertical="center"/>
    </xf>
    <xf numFmtId="165" fontId="12" fillId="10" borderId="0" xfId="0" applyNumberFormat="1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vertical="center"/>
    </xf>
    <xf numFmtId="165" fontId="12" fillId="10" borderId="0" xfId="1" applyNumberFormat="1" applyFont="1" applyFill="1" applyBorder="1" applyAlignment="1">
      <alignment horizontal="right" vertical="center"/>
    </xf>
    <xf numFmtId="0" fontId="17" fillId="11" borderId="11" xfId="0" applyFont="1" applyFill="1" applyBorder="1"/>
    <xf numFmtId="0" fontId="7" fillId="11" borderId="0" xfId="0" applyFont="1" applyFill="1" applyBorder="1" applyAlignment="1">
      <alignment vertical="center"/>
    </xf>
    <xf numFmtId="0" fontId="8" fillId="11" borderId="0" xfId="0" applyFont="1" applyFill="1" applyBorder="1" applyAlignment="1">
      <alignment vertical="center"/>
    </xf>
    <xf numFmtId="0" fontId="0" fillId="11" borderId="0" xfId="0" applyFill="1" applyBorder="1" applyAlignment="1">
      <alignment vertical="center"/>
    </xf>
    <xf numFmtId="165" fontId="12" fillId="11" borderId="0" xfId="1" applyNumberFormat="1" applyFont="1" applyFill="1" applyBorder="1" applyAlignment="1">
      <alignment horizontal="right" vertical="center"/>
    </xf>
    <xf numFmtId="0" fontId="0" fillId="11" borderId="11" xfId="0" applyFill="1" applyBorder="1"/>
    <xf numFmtId="0" fontId="6" fillId="11" borderId="11" xfId="0" applyFont="1" applyFill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9" fillId="0" borderId="7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15" borderId="10" xfId="0" applyFill="1" applyBorder="1" applyAlignment="1">
      <alignment vertical="center"/>
    </xf>
    <xf numFmtId="0" fontId="10" fillId="2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65" fontId="0" fillId="0" borderId="0" xfId="1" applyNumberFormat="1" applyFont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horizontal="center" vertical="center"/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 vertical="center"/>
      <protection locked="0"/>
    </xf>
    <xf numFmtId="0" fontId="0" fillId="7" borderId="0" xfId="0" applyFill="1" applyBorder="1" applyAlignment="1" applyProtection="1">
      <alignment horizontal="center" vertical="center"/>
      <protection locked="0"/>
    </xf>
    <xf numFmtId="165" fontId="0" fillId="9" borderId="0" xfId="1" applyNumberFormat="1" applyFont="1" applyFill="1" applyBorder="1" applyAlignment="1" applyProtection="1">
      <alignment horizontal="right" vertical="center"/>
      <protection locked="0"/>
    </xf>
    <xf numFmtId="165" fontId="0" fillId="0" borderId="0" xfId="1" applyNumberFormat="1" applyFont="1" applyBorder="1" applyAlignment="1" applyProtection="1">
      <alignment horizontal="right" vertical="center"/>
      <protection locked="0"/>
    </xf>
    <xf numFmtId="0" fontId="0" fillId="9" borderId="0" xfId="0" applyFill="1" applyBorder="1" applyAlignment="1" applyProtection="1">
      <alignment horizontal="center" vertical="center"/>
      <protection locked="0"/>
    </xf>
    <xf numFmtId="165" fontId="0" fillId="12" borderId="0" xfId="1" applyNumberFormat="1" applyFont="1" applyFill="1" applyBorder="1" applyAlignment="1" applyProtection="1">
      <alignment horizontal="center" vertical="center"/>
      <protection locked="0"/>
    </xf>
    <xf numFmtId="165" fontId="0" fillId="0" borderId="0" xfId="1" applyNumberFormat="1" applyFont="1" applyBorder="1" applyAlignment="1" applyProtection="1">
      <alignment horizontal="center" vertical="center"/>
      <protection locked="0"/>
    </xf>
    <xf numFmtId="0" fontId="0" fillId="12" borderId="0" xfId="0" applyFill="1" applyBorder="1" applyAlignment="1" applyProtection="1">
      <alignment horizontal="center" vertical="center"/>
      <protection locked="0"/>
    </xf>
    <xf numFmtId="165" fontId="0" fillId="10" borderId="0" xfId="1" applyNumberFormat="1" applyFont="1" applyFill="1" applyBorder="1" applyAlignment="1" applyProtection="1">
      <alignment horizontal="center" vertical="center"/>
      <protection locked="0"/>
    </xf>
    <xf numFmtId="0" fontId="0" fillId="10" borderId="0" xfId="0" applyFill="1" applyBorder="1" applyAlignment="1" applyProtection="1">
      <alignment horizontal="center" vertical="center"/>
      <protection locked="0"/>
    </xf>
    <xf numFmtId="0" fontId="0" fillId="11" borderId="0" xfId="0" applyFill="1" applyBorder="1" applyAlignment="1" applyProtection="1">
      <alignment horizontal="center" vertical="center"/>
      <protection locked="0"/>
    </xf>
    <xf numFmtId="0" fontId="14" fillId="13" borderId="0" xfId="0" applyFont="1" applyFill="1" applyBorder="1"/>
    <xf numFmtId="165" fontId="14" fillId="13" borderId="0" xfId="1" applyNumberFormat="1" applyFont="1" applyFill="1" applyBorder="1"/>
    <xf numFmtId="0" fontId="0" fillId="0" borderId="0" xfId="0" applyBorder="1"/>
    <xf numFmtId="0" fontId="16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14" fillId="0" borderId="4" xfId="0" applyFont="1" applyBorder="1"/>
    <xf numFmtId="165" fontId="14" fillId="0" borderId="2" xfId="1" applyNumberFormat="1" applyFont="1" applyBorder="1"/>
    <xf numFmtId="0" fontId="4" fillId="13" borderId="15" xfId="0" applyFont="1" applyFill="1" applyBorder="1" applyAlignment="1">
      <alignment horizontal="center" vertical="center"/>
    </xf>
    <xf numFmtId="49" fontId="4" fillId="13" borderId="16" xfId="0" applyNumberFormat="1" applyFont="1" applyFill="1" applyBorder="1" applyAlignment="1">
      <alignment horizontal="center" vertical="center"/>
    </xf>
    <xf numFmtId="0" fontId="5" fillId="13" borderId="16" xfId="0" applyFont="1" applyFill="1" applyBorder="1" applyAlignment="1">
      <alignment horizontal="center" vertical="center"/>
    </xf>
    <xf numFmtId="0" fontId="14" fillId="13" borderId="16" xfId="0" applyFont="1" applyFill="1" applyBorder="1"/>
    <xf numFmtId="165" fontId="14" fillId="13" borderId="16" xfId="1" applyNumberFormat="1" applyFont="1" applyFill="1" applyBorder="1"/>
    <xf numFmtId="165" fontId="0" fillId="0" borderId="0" xfId="1" applyNumberFormat="1" applyFont="1" applyAlignment="1">
      <alignment vertical="top"/>
    </xf>
    <xf numFmtId="165" fontId="12" fillId="14" borderId="0" xfId="1" applyNumberFormat="1" applyFont="1" applyFill="1" applyAlignment="1">
      <alignment vertical="top"/>
    </xf>
    <xf numFmtId="165" fontId="0" fillId="8" borderId="0" xfId="1" applyNumberFormat="1" applyFont="1" applyFill="1" applyAlignment="1">
      <alignment vertical="top"/>
    </xf>
    <xf numFmtId="165" fontId="0" fillId="0" borderId="0" xfId="0" applyNumberFormat="1" applyAlignment="1">
      <alignment vertical="top"/>
    </xf>
    <xf numFmtId="165" fontId="0" fillId="10" borderId="0" xfId="1" applyNumberFormat="1" applyFont="1" applyFill="1" applyAlignment="1">
      <alignment vertical="top"/>
    </xf>
    <xf numFmtId="9" fontId="0" fillId="0" borderId="0" xfId="1" applyFont="1"/>
    <xf numFmtId="0" fontId="3" fillId="0" borderId="0" xfId="0" applyFont="1" applyAlignment="1">
      <alignment vertical="top"/>
    </xf>
    <xf numFmtId="0" fontId="3" fillId="8" borderId="0" xfId="0" applyFont="1" applyFill="1" applyAlignment="1">
      <alignment vertical="top"/>
    </xf>
    <xf numFmtId="0" fontId="3" fillId="10" borderId="0" xfId="0" applyFont="1" applyFill="1" applyAlignment="1">
      <alignment vertical="top"/>
    </xf>
    <xf numFmtId="165" fontId="14" fillId="0" borderId="0" xfId="1" applyNumberFormat="1" applyFont="1" applyAlignment="1">
      <alignment vertical="top"/>
    </xf>
    <xf numFmtId="165" fontId="0" fillId="12" borderId="0" xfId="1" applyNumberFormat="1" applyFont="1" applyFill="1" applyBorder="1" applyAlignment="1">
      <alignment horizontal="right" vertical="center"/>
    </xf>
    <xf numFmtId="165" fontId="0" fillId="12" borderId="0" xfId="1" applyNumberFormat="1" applyFont="1" applyFill="1" applyBorder="1" applyAlignment="1" applyProtection="1">
      <alignment horizontal="right" vertical="center"/>
      <protection locked="0"/>
    </xf>
    <xf numFmtId="165" fontId="12" fillId="12" borderId="0" xfId="0" applyNumberFormat="1" applyFont="1" applyFill="1" applyBorder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14" fillId="0" borderId="0" xfId="0" applyFont="1" applyAlignment="1">
      <alignment vertical="center"/>
    </xf>
    <xf numFmtId="165" fontId="14" fillId="0" borderId="0" xfId="1" applyNumberFormat="1" applyFont="1" applyAlignment="1">
      <alignment vertical="center"/>
    </xf>
    <xf numFmtId="0" fontId="3" fillId="8" borderId="0" xfId="0" applyFont="1" applyFill="1" applyAlignment="1">
      <alignment vertical="center"/>
    </xf>
    <xf numFmtId="0" fontId="25" fillId="15" borderId="9" xfId="0" applyFont="1" applyFill="1" applyBorder="1" applyAlignment="1">
      <alignment vertical="center"/>
    </xf>
    <xf numFmtId="0" fontId="35" fillId="0" borderId="0" xfId="0" applyFont="1"/>
    <xf numFmtId="0" fontId="37" fillId="0" borderId="0" xfId="0" applyFont="1"/>
    <xf numFmtId="0" fontId="9" fillId="0" borderId="0" xfId="0" applyFont="1" applyAlignment="1">
      <alignment horizontal="right"/>
    </xf>
    <xf numFmtId="0" fontId="36" fillId="17" borderId="0" xfId="0" applyFont="1" applyFill="1" applyProtection="1">
      <protection locked="0"/>
    </xf>
    <xf numFmtId="0" fontId="7" fillId="12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11" borderId="0" xfId="0" applyFont="1" applyFill="1" applyBorder="1" applyAlignment="1">
      <alignment horizontal="left" vertical="center" wrapText="1"/>
    </xf>
    <xf numFmtId="0" fontId="7" fillId="10" borderId="0" xfId="0" applyFont="1" applyFill="1" applyBorder="1" applyAlignment="1">
      <alignment horizontal="left" vertical="center" wrapText="1"/>
    </xf>
    <xf numFmtId="0" fontId="7" fillId="12" borderId="0" xfId="0" applyFont="1" applyFill="1" applyBorder="1" applyAlignment="1">
      <alignment horizontal="left" vertical="top" wrapText="1"/>
    </xf>
    <xf numFmtId="0" fontId="7" fillId="7" borderId="0" xfId="0" applyFont="1" applyFill="1" applyBorder="1" applyAlignment="1">
      <alignment horizontal="left" vertical="center" wrapText="1"/>
    </xf>
    <xf numFmtId="0" fontId="7" fillId="9" borderId="0" xfId="0" applyFont="1" applyFill="1" applyBorder="1" applyAlignment="1">
      <alignment horizontal="left" vertical="center" wrapText="1"/>
    </xf>
    <xf numFmtId="164" fontId="7" fillId="11" borderId="0" xfId="3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left" vertical="center" wrapText="1"/>
    </xf>
  </cellXfs>
  <cellStyles count="4">
    <cellStyle name="Migliaia" xfId="2" builtinId="3"/>
    <cellStyle name="Normale" xfId="0" builtinId="0"/>
    <cellStyle name="Percentuale" xfId="1" builtinId="5"/>
    <cellStyle name="Valuta" xfId="3" builtinId="4"/>
  </cellStyles>
  <dxfs count="687"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4" tint="0.79998168889431442"/>
        </patternFill>
      </fill>
    </dxf>
    <dxf>
      <font>
        <color auto="1"/>
      </font>
    </dxf>
    <dxf>
      <font>
        <color theme="3"/>
      </font>
    </dxf>
    <dxf>
      <font>
        <color rgb="FF00B0F0"/>
      </font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border>
        <bottom style="thin">
          <color theme="0" tint="-0.24994659260841701"/>
        </bottom>
        <vertical/>
        <horizontal/>
      </border>
    </dxf>
    <dxf>
      <border>
        <bottom style="thin">
          <color theme="0" tint="-0.24994659260841701"/>
        </bottom>
        <vertical/>
        <horizontal/>
      </border>
    </dxf>
    <dxf>
      <border>
        <bottom style="thin">
          <color theme="0" tint="-0.24994659260841701"/>
        </bottom>
        <vertical/>
        <horizontal/>
      </border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ont>
        <color theme="9" tint="-0.24994659260841701"/>
      </font>
    </dxf>
    <dxf>
      <font>
        <color rgb="FFC00000"/>
      </font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333F4F"/>
      <color rgb="FF8EA9DB"/>
      <color rgb="FF8497B0"/>
      <color rgb="FF3333CC"/>
      <color rgb="FF4C8A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21104871005851"/>
          <c:y val="0.13502369791278307"/>
          <c:w val="0.51958110425414195"/>
          <c:h val="0.76297447606927826"/>
        </c:manualLayout>
      </c:layout>
      <c:radarChart>
        <c:radarStyle val="filled"/>
        <c:varyColors val="0"/>
        <c:ser>
          <c:idx val="0"/>
          <c:order val="0"/>
          <c:spPr>
            <a:solidFill>
              <a:srgbClr val="002060">
                <a:alpha val="35000"/>
              </a:srgbClr>
            </a:solidFill>
            <a:ln w="25400" cap="rnd" cmpd="sng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dLbls>
            <c:dLbl>
              <c:idx val="1"/>
              <c:layout>
                <c:manualLayout>
                  <c:x val="-2.3884670517552688E-2"/>
                  <c:y val="-1.05219726958951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0C-4339-9BC1-1525FFA62148}"/>
                </c:ext>
              </c:extLst>
            </c:dLbl>
            <c:dLbl>
              <c:idx val="2"/>
              <c:layout>
                <c:manualLayout>
                  <c:x val="1.1942335258776212E-2"/>
                  <c:y val="-2.45512696237552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00C-4339-9BC1-1525FFA62148}"/>
                </c:ext>
              </c:extLst>
            </c:dLbl>
            <c:dLbl>
              <c:idx val="5"/>
              <c:layout>
                <c:manualLayout>
                  <c:x val="4.7769341035104763E-3"/>
                  <c:y val="-2.80585938557203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0C-4339-9BC1-1525FFA62148}"/>
                </c:ext>
              </c:extLst>
            </c:dLbl>
            <c:spPr>
              <a:solidFill>
                <a:sysClr val="window" lastClr="FFFFFF">
                  <a:lumMod val="95000"/>
                  <a:alpha val="50000"/>
                </a:sysClr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cat>
            <c:strRef>
              <c:f>Riepilogo!$A$2:$A$8</c:f>
              <c:strCache>
                <c:ptCount val="7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SMVP</c:v>
                </c:pt>
                <c:pt idx="5">
                  <c:v>P</c:v>
                </c:pt>
                <c:pt idx="6">
                  <c:v>R</c:v>
                </c:pt>
              </c:strCache>
            </c:strRef>
          </c:cat>
          <c:val>
            <c:numRef>
              <c:f>Riepilogo!$F$2:$F$8</c:f>
              <c:numCache>
                <c:formatCode>0.0%</c:formatCode>
                <c:ptCount val="7"/>
                <c:pt idx="0">
                  <c:v>0.72272727272727266</c:v>
                </c:pt>
                <c:pt idx="1">
                  <c:v>0.84166666666666656</c:v>
                </c:pt>
                <c:pt idx="2">
                  <c:v>0.55549999999999999</c:v>
                </c:pt>
                <c:pt idx="3">
                  <c:v>0.53333333333333333</c:v>
                </c:pt>
                <c:pt idx="4">
                  <c:v>0.95</c:v>
                </c:pt>
                <c:pt idx="5">
                  <c:v>0.83333333333333348</c:v>
                </c:pt>
                <c:pt idx="6">
                  <c:v>0.73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900C-4339-9BC1-1525FFA62148}"/>
            </c:ext>
          </c:extLst>
        </c:ser>
        <c:ser>
          <c:idx val="1"/>
          <c:order val="1"/>
          <c:dLbls>
            <c:delete val="1"/>
          </c:dLbls>
          <c:cat>
            <c:strRef>
              <c:f>Riepilogo!$A$2:$A$8</c:f>
              <c:strCache>
                <c:ptCount val="7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SMVP</c:v>
                </c:pt>
                <c:pt idx="5">
                  <c:v>P</c:v>
                </c:pt>
                <c:pt idx="6">
                  <c:v>R</c:v>
                </c:pt>
              </c:strCache>
            </c:strRef>
          </c:cat>
          <c:val>
            <c:numRef>
              <c:f>Riepilogo!$G$2:$G$8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00C-4339-9BC1-1525FFA621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93118848"/>
        <c:axId val="93120384"/>
      </c:radarChart>
      <c:catAx>
        <c:axId val="93118848"/>
        <c:scaling>
          <c:orientation val="minMax"/>
        </c:scaling>
        <c:delete val="1"/>
        <c:axPos val="b"/>
        <c:majorGridlines/>
        <c:numFmt formatCode="General" sourceLinked="0"/>
        <c:majorTickMark val="out"/>
        <c:minorTickMark val="none"/>
        <c:tickLblPos val="nextTo"/>
        <c:crossAx val="93120384"/>
        <c:crosses val="autoZero"/>
        <c:auto val="1"/>
        <c:lblAlgn val="ctr"/>
        <c:lblOffset val="100"/>
        <c:noMultiLvlLbl val="0"/>
      </c:catAx>
      <c:valAx>
        <c:axId val="93120384"/>
        <c:scaling>
          <c:orientation val="minMax"/>
          <c:max val="1"/>
          <c:min val="0"/>
        </c:scaling>
        <c:delete val="0"/>
        <c:axPos val="l"/>
        <c:majorGridlines/>
        <c:numFmt formatCode="#,##0" sourceLinked="0"/>
        <c:majorTickMark val="cross"/>
        <c:minorTickMark val="none"/>
        <c:tickLblPos val="none"/>
        <c:spPr>
          <a:ln w="15875">
            <a:solidFill>
              <a:schemeClr val="tx1">
                <a:lumMod val="75000"/>
                <a:lumOff val="25000"/>
              </a:schemeClr>
            </a:solidFill>
          </a:ln>
        </c:spPr>
        <c:crossAx val="93118848"/>
        <c:crosses val="autoZero"/>
        <c:crossBetween val="between"/>
        <c:majorUnit val="0.2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Segoe UI" panose="020B0502040204020203" pitchFamily="34" charset="0"/>
          <a:cs typeface="Segoe UI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H$11" noThreeD="1"/>
</file>

<file path=xl/ctrlProps/ctrlProp10.xml><?xml version="1.0" encoding="utf-8"?>
<formControlPr xmlns="http://schemas.microsoft.com/office/spreadsheetml/2009/9/main" objectType="CheckBox" fmlaLink="$H$48" noThreeD="1"/>
</file>

<file path=xl/ctrlProps/ctrlProp100.xml><?xml version="1.0" encoding="utf-8"?>
<formControlPr xmlns="http://schemas.microsoft.com/office/spreadsheetml/2009/9/main" objectType="CheckBox" checked="Checked" fmlaLink="$H$52" noThreeD="1"/>
</file>

<file path=xl/ctrlProps/ctrlProp101.xml><?xml version="1.0" encoding="utf-8"?>
<formControlPr xmlns="http://schemas.microsoft.com/office/spreadsheetml/2009/9/main" objectType="CheckBox" checked="Checked" fmlaLink="$H$55" noThreeD="1"/>
</file>

<file path=xl/ctrlProps/ctrlProp102.xml><?xml version="1.0" encoding="utf-8"?>
<formControlPr xmlns="http://schemas.microsoft.com/office/spreadsheetml/2009/9/main" objectType="CheckBox" fmlaLink="$H$56" noThreeD="1"/>
</file>

<file path=xl/ctrlProps/ctrlProp103.xml><?xml version="1.0" encoding="utf-8"?>
<formControlPr xmlns="http://schemas.microsoft.com/office/spreadsheetml/2009/9/main" objectType="CheckBox" fmlaLink="$H$57" noThreeD="1"/>
</file>

<file path=xl/ctrlProps/ctrlProp104.xml><?xml version="1.0" encoding="utf-8"?>
<formControlPr xmlns="http://schemas.microsoft.com/office/spreadsheetml/2009/9/main" objectType="CheckBox" checked="Checked" fmlaLink="H210" lockText="1" noThreeD="1"/>
</file>

<file path=xl/ctrlProps/ctrlProp105.xml><?xml version="1.0" encoding="utf-8"?>
<formControlPr xmlns="http://schemas.microsoft.com/office/spreadsheetml/2009/9/main" objectType="CheckBox" checked="Checked" fmlaLink="$H$62" lockText="1" noThreeD="1"/>
</file>

<file path=xl/ctrlProps/ctrlProp106.xml><?xml version="1.0" encoding="utf-8"?>
<formControlPr xmlns="http://schemas.microsoft.com/office/spreadsheetml/2009/9/main" objectType="CheckBox" fmlaLink="H211" lockText="1" noThreeD="1"/>
</file>

<file path=xl/ctrlProps/ctrlProp107.xml><?xml version="1.0" encoding="utf-8"?>
<formControlPr xmlns="http://schemas.microsoft.com/office/spreadsheetml/2009/9/main" objectType="CheckBox" checked="Checked" fmlaLink="H218" lockText="1" noThreeD="1"/>
</file>

<file path=xl/ctrlProps/ctrlProp108.xml><?xml version="1.0" encoding="utf-8"?>
<formControlPr xmlns="http://schemas.microsoft.com/office/spreadsheetml/2009/9/main" objectType="CheckBox" checked="Checked" fmlaLink="$H$62" lockText="1" noThreeD="1"/>
</file>

<file path=xl/ctrlProps/ctrlProp109.xml><?xml version="1.0" encoding="utf-8"?>
<formControlPr xmlns="http://schemas.microsoft.com/office/spreadsheetml/2009/9/main" objectType="CheckBox" fmlaLink="H219" lockText="1" noThreeD="1"/>
</file>

<file path=xl/ctrlProps/ctrlProp11.xml><?xml version="1.0" encoding="utf-8"?>
<formControlPr xmlns="http://schemas.microsoft.com/office/spreadsheetml/2009/9/main" objectType="CheckBox" checked="Checked" fmlaLink="$H$61" lockText="1" noThreeD="1"/>
</file>

<file path=xl/ctrlProps/ctrlProp110.xml><?xml version="1.0" encoding="utf-8"?>
<formControlPr xmlns="http://schemas.microsoft.com/office/spreadsheetml/2009/9/main" objectType="CheckBox" fmlaLink="$H$58" noThreeD="1"/>
</file>

<file path=xl/ctrlProps/ctrlProp111.xml><?xml version="1.0" encoding="utf-8"?>
<formControlPr xmlns="http://schemas.microsoft.com/office/spreadsheetml/2009/9/main" objectType="CheckBox" checked="Checked" fmlaLink="$H$27" noThreeD="1"/>
</file>

<file path=xl/ctrlProps/ctrlProp112.xml><?xml version="1.0" encoding="utf-8"?>
<formControlPr xmlns="http://schemas.microsoft.com/office/spreadsheetml/2009/9/main" objectType="CheckBox" checked="Checked" fmlaLink="$H$28" noThreeD="1"/>
</file>

<file path=xl/ctrlProps/ctrlProp113.xml><?xml version="1.0" encoding="utf-8"?>
<formControlPr xmlns="http://schemas.microsoft.com/office/spreadsheetml/2009/9/main" objectType="CheckBox" checked="Checked" fmlaLink="$H$29" noThreeD="1"/>
</file>

<file path=xl/ctrlProps/ctrlProp114.xml><?xml version="1.0" encoding="utf-8"?>
<formControlPr xmlns="http://schemas.microsoft.com/office/spreadsheetml/2009/9/main" objectType="CheckBox" checked="Checked" fmlaLink="$H$30" noThreeD="1"/>
</file>

<file path=xl/ctrlProps/ctrlProp115.xml><?xml version="1.0" encoding="utf-8"?>
<formControlPr xmlns="http://schemas.microsoft.com/office/spreadsheetml/2009/9/main" objectType="CheckBox" checked="Checked" fmlaLink="$H$31" noThreeD="1"/>
</file>

<file path=xl/ctrlProps/ctrlProp116.xml><?xml version="1.0" encoding="utf-8"?>
<formControlPr xmlns="http://schemas.microsoft.com/office/spreadsheetml/2009/9/main" objectType="CheckBox" fmlaLink="$H$35" noThreeD="1"/>
</file>

<file path=xl/ctrlProps/ctrlProp117.xml><?xml version="1.0" encoding="utf-8"?>
<formControlPr xmlns="http://schemas.microsoft.com/office/spreadsheetml/2009/9/main" objectType="CheckBox" checked="Checked" fmlaLink="$H$32" noThreeD="1"/>
</file>

<file path=xl/ctrlProps/ctrlProp118.xml><?xml version="1.0" encoding="utf-8"?>
<formControlPr xmlns="http://schemas.microsoft.com/office/spreadsheetml/2009/9/main" objectType="CheckBox" fmlaLink="$H$33" noThreeD="1"/>
</file>

<file path=xl/ctrlProps/ctrlProp119.xml><?xml version="1.0" encoding="utf-8"?>
<formControlPr xmlns="http://schemas.microsoft.com/office/spreadsheetml/2009/9/main" objectType="CheckBox" checked="Checked" fmlaLink="$H$34" noThreeD="1"/>
</file>

<file path=xl/ctrlProps/ctrlProp12.xml><?xml version="1.0" encoding="utf-8"?>
<formControlPr xmlns="http://schemas.microsoft.com/office/spreadsheetml/2009/9/main" objectType="CheckBox" checked="Checked" fmlaLink="$H$62" lockText="1" noThreeD="1"/>
</file>

<file path=xl/ctrlProps/ctrlProp120.xml><?xml version="1.0" encoding="utf-8"?>
<formControlPr xmlns="http://schemas.microsoft.com/office/spreadsheetml/2009/9/main" objectType="CheckBox" fmlaLink="$H$166" lockText="1" noThreeD="1"/>
</file>

<file path=xl/ctrlProps/ctrlProp121.xml><?xml version="1.0" encoding="utf-8"?>
<formControlPr xmlns="http://schemas.microsoft.com/office/spreadsheetml/2009/9/main" objectType="CheckBox" checked="Checked" fmlaLink="$H$167" lockText="1" noThreeD="1"/>
</file>

<file path=xl/ctrlProps/ctrlProp122.xml><?xml version="1.0" encoding="utf-8"?>
<formControlPr xmlns="http://schemas.microsoft.com/office/spreadsheetml/2009/9/main" objectType="CheckBox" checked="Checked" fmlaLink="$H$168" lockText="1" noThreeD="1"/>
</file>

<file path=xl/ctrlProps/ctrlProp123.xml><?xml version="1.0" encoding="utf-8"?>
<formControlPr xmlns="http://schemas.microsoft.com/office/spreadsheetml/2009/9/main" objectType="CheckBox" fmlaLink="$H$169" lockText="1" noThreeD="1"/>
</file>

<file path=xl/ctrlProps/ctrlProp124.xml><?xml version="1.0" encoding="utf-8"?>
<formControlPr xmlns="http://schemas.microsoft.com/office/spreadsheetml/2009/9/main" objectType="CheckBox" checked="Checked" fmlaLink="$H$7" lockText="1" noThreeD="1"/>
</file>

<file path=xl/ctrlProps/ctrlProp125.xml><?xml version="1.0" encoding="utf-8"?>
<formControlPr xmlns="http://schemas.microsoft.com/office/spreadsheetml/2009/9/main" objectType="CheckBox" fmlaLink="$H$8" noThreeD="1"/>
</file>

<file path=xl/ctrlProps/ctrlProp126.xml><?xml version="1.0" encoding="utf-8"?>
<formControlPr xmlns="http://schemas.microsoft.com/office/spreadsheetml/2009/9/main" objectType="CheckBox" fmlaLink="$H$7" noThreeD="1"/>
</file>

<file path=xl/ctrlProps/ctrlProp127.xml><?xml version="1.0" encoding="utf-8"?>
<formControlPr xmlns="http://schemas.microsoft.com/office/spreadsheetml/2009/9/main" objectType="CheckBox" fmlaLink="$H$8" noThreeD="1"/>
</file>

<file path=xl/ctrlProps/ctrlProp128.xml><?xml version="1.0" encoding="utf-8"?>
<formControlPr xmlns="http://schemas.microsoft.com/office/spreadsheetml/2009/9/main" objectType="CheckBox" fmlaLink="$H$9" noThreeD="1"/>
</file>

<file path=xl/ctrlProps/ctrlProp129.xml><?xml version="1.0" encoding="utf-8"?>
<formControlPr xmlns="http://schemas.microsoft.com/office/spreadsheetml/2009/9/main" objectType="CheckBox" fmlaLink="$H$10" noThreeD="1"/>
</file>

<file path=xl/ctrlProps/ctrlProp13.xml><?xml version="1.0" encoding="utf-8"?>
<formControlPr xmlns="http://schemas.microsoft.com/office/spreadsheetml/2009/9/main" objectType="CheckBox" checked="Checked" fmlaLink="$H$63" lockText="1" noThreeD="1"/>
</file>

<file path=xl/ctrlProps/ctrlProp130.xml><?xml version="1.0" encoding="utf-8"?>
<formControlPr xmlns="http://schemas.microsoft.com/office/spreadsheetml/2009/9/main" objectType="CheckBox" fmlaLink="$H$11" noThreeD="1"/>
</file>

<file path=xl/ctrlProps/ctrlProp131.xml><?xml version="1.0" encoding="utf-8"?>
<formControlPr xmlns="http://schemas.microsoft.com/office/spreadsheetml/2009/9/main" objectType="CheckBox" fmlaLink="$H$14" lockText="1" noThreeD="1"/>
</file>

<file path=xl/ctrlProps/ctrlProp132.xml><?xml version="1.0" encoding="utf-8"?>
<formControlPr xmlns="http://schemas.microsoft.com/office/spreadsheetml/2009/9/main" objectType="CheckBox" fmlaLink="$H$15" noThreeD="1"/>
</file>

<file path=xl/ctrlProps/ctrlProp14.xml><?xml version="1.0" encoding="utf-8"?>
<formControlPr xmlns="http://schemas.microsoft.com/office/spreadsheetml/2009/9/main" objectType="CheckBox" fmlaLink="$H$64" lockText="1" noThreeD="1"/>
</file>

<file path=xl/ctrlProps/ctrlProp15.xml><?xml version="1.0" encoding="utf-8"?>
<formControlPr xmlns="http://schemas.microsoft.com/office/spreadsheetml/2009/9/main" objectType="CheckBox" checked="Checked" fmlaLink="$H$73" lockText="1" noThreeD="1"/>
</file>

<file path=xl/ctrlProps/ctrlProp16.xml><?xml version="1.0" encoding="utf-8"?>
<formControlPr xmlns="http://schemas.microsoft.com/office/spreadsheetml/2009/9/main" objectType="CheckBox" checked="Checked" fmlaLink="$H$62" lockText="1" noThreeD="1"/>
</file>

<file path=xl/ctrlProps/ctrlProp17.xml><?xml version="1.0" encoding="utf-8"?>
<formControlPr xmlns="http://schemas.microsoft.com/office/spreadsheetml/2009/9/main" objectType="CheckBox" fmlaLink="$H$74" lockText="1" noThreeD="1"/>
</file>

<file path=xl/ctrlProps/ctrlProp18.xml><?xml version="1.0" encoding="utf-8"?>
<formControlPr xmlns="http://schemas.microsoft.com/office/spreadsheetml/2009/9/main" objectType="CheckBox" checked="Checked" fmlaLink="$H$77" lockText="1" noThreeD="1"/>
</file>

<file path=xl/ctrlProps/ctrlProp19.xml><?xml version="1.0" encoding="utf-8"?>
<formControlPr xmlns="http://schemas.microsoft.com/office/spreadsheetml/2009/9/main" objectType="CheckBox" checked="Checked" fmlaLink="$H$78" lockText="1" noThreeD="1"/>
</file>

<file path=xl/ctrlProps/ctrlProp2.xml><?xml version="1.0" encoding="utf-8"?>
<formControlPr xmlns="http://schemas.microsoft.com/office/spreadsheetml/2009/9/main" objectType="CheckBox" checked="Checked" fmlaLink="$H$14" noThreeD="1"/>
</file>

<file path=xl/ctrlProps/ctrlProp20.xml><?xml version="1.0" encoding="utf-8"?>
<formControlPr xmlns="http://schemas.microsoft.com/office/spreadsheetml/2009/9/main" objectType="CheckBox" checked="Checked" fmlaLink="$H$79" lockText="1" noThreeD="1"/>
</file>

<file path=xl/ctrlProps/ctrlProp21.xml><?xml version="1.0" encoding="utf-8"?>
<formControlPr xmlns="http://schemas.microsoft.com/office/spreadsheetml/2009/9/main" objectType="CheckBox" fmlaLink="$H$80" lockText="1" noThreeD="1"/>
</file>

<file path=xl/ctrlProps/ctrlProp22.xml><?xml version="1.0" encoding="utf-8"?>
<formControlPr xmlns="http://schemas.microsoft.com/office/spreadsheetml/2009/9/main" objectType="CheckBox" fmlaLink="$H$81" lockText="1" noThreeD="1"/>
</file>

<file path=xl/ctrlProps/ctrlProp23.xml><?xml version="1.0" encoding="utf-8"?>
<formControlPr xmlns="http://schemas.microsoft.com/office/spreadsheetml/2009/9/main" objectType="CheckBox" checked="Checked" fmlaLink="$H$84" lockText="1" noThreeD="1"/>
</file>

<file path=xl/ctrlProps/ctrlProp24.xml><?xml version="1.0" encoding="utf-8"?>
<formControlPr xmlns="http://schemas.microsoft.com/office/spreadsheetml/2009/9/main" objectType="CheckBox" checked="Checked" fmlaLink="$H$62" lockText="1" noThreeD="1"/>
</file>

<file path=xl/ctrlProps/ctrlProp25.xml><?xml version="1.0" encoding="utf-8"?>
<formControlPr xmlns="http://schemas.microsoft.com/office/spreadsheetml/2009/9/main" objectType="CheckBox" fmlaLink="$H$85" lockText="1" noThreeD="1"/>
</file>

<file path=xl/ctrlProps/ctrlProp26.xml><?xml version="1.0" encoding="utf-8"?>
<formControlPr xmlns="http://schemas.microsoft.com/office/spreadsheetml/2009/9/main" objectType="CheckBox" checked="Checked" fmlaLink="H92" lockText="1" noThreeD="1"/>
</file>

<file path=xl/ctrlProps/ctrlProp27.xml><?xml version="1.0" encoding="utf-8"?>
<formControlPr xmlns="http://schemas.microsoft.com/office/spreadsheetml/2009/9/main" objectType="CheckBox" checked="Checked" fmlaLink="$H$62" lockText="1" noThreeD="1"/>
</file>

<file path=xl/ctrlProps/ctrlProp28.xml><?xml version="1.0" encoding="utf-8"?>
<formControlPr xmlns="http://schemas.microsoft.com/office/spreadsheetml/2009/9/main" objectType="CheckBox" fmlaLink="H93" lockText="1" noThreeD="1"/>
</file>

<file path=xl/ctrlProps/ctrlProp29.xml><?xml version="1.0" encoding="utf-8"?>
<formControlPr xmlns="http://schemas.microsoft.com/office/spreadsheetml/2009/9/main" objectType="CheckBox" checked="Checked" fmlaLink="H105" lockText="1" noThreeD="1"/>
</file>

<file path=xl/ctrlProps/ctrlProp3.xml><?xml version="1.0" encoding="utf-8"?>
<formControlPr xmlns="http://schemas.microsoft.com/office/spreadsheetml/2009/9/main" objectType="CheckBox" checked="Checked" fmlaLink="$H$15" noThreeD="1"/>
</file>

<file path=xl/ctrlProps/ctrlProp30.xml><?xml version="1.0" encoding="utf-8"?>
<formControlPr xmlns="http://schemas.microsoft.com/office/spreadsheetml/2009/9/main" objectType="CheckBox" checked="Checked" fmlaLink="$H$62" lockText="1" noThreeD="1"/>
</file>

<file path=xl/ctrlProps/ctrlProp31.xml><?xml version="1.0" encoding="utf-8"?>
<formControlPr xmlns="http://schemas.microsoft.com/office/spreadsheetml/2009/9/main" objectType="CheckBox" fmlaLink="H106" lockText="1" noThreeD="1"/>
</file>

<file path=xl/ctrlProps/ctrlProp32.xml><?xml version="1.0" encoding="utf-8"?>
<formControlPr xmlns="http://schemas.microsoft.com/office/spreadsheetml/2009/9/main" objectType="CheckBox" checked="Checked" fmlaLink="H142" lockText="1" noThreeD="1"/>
</file>

<file path=xl/ctrlProps/ctrlProp33.xml><?xml version="1.0" encoding="utf-8"?>
<formControlPr xmlns="http://schemas.microsoft.com/office/spreadsheetml/2009/9/main" objectType="CheckBox" checked="Checked" fmlaLink="$H$62" lockText="1" noThreeD="1"/>
</file>

<file path=xl/ctrlProps/ctrlProp34.xml><?xml version="1.0" encoding="utf-8"?>
<formControlPr xmlns="http://schemas.microsoft.com/office/spreadsheetml/2009/9/main" objectType="CheckBox" fmlaLink="H143" lockText="1" noThreeD="1"/>
</file>

<file path=xl/ctrlProps/ctrlProp35.xml><?xml version="1.0" encoding="utf-8"?>
<formControlPr xmlns="http://schemas.microsoft.com/office/spreadsheetml/2009/9/main" objectType="CheckBox" checked="Checked" fmlaLink="H146" lockText="1" noThreeD="1"/>
</file>

<file path=xl/ctrlProps/ctrlProp36.xml><?xml version="1.0" encoding="utf-8"?>
<formControlPr xmlns="http://schemas.microsoft.com/office/spreadsheetml/2009/9/main" objectType="CheckBox" checked="Checked" fmlaLink="$H$62" lockText="1" noThreeD="1"/>
</file>

<file path=xl/ctrlProps/ctrlProp37.xml><?xml version="1.0" encoding="utf-8"?>
<formControlPr xmlns="http://schemas.microsoft.com/office/spreadsheetml/2009/9/main" objectType="CheckBox" fmlaLink="H147" lockText="1" noThreeD="1"/>
</file>

<file path=xl/ctrlProps/ctrlProp38.xml><?xml version="1.0" encoding="utf-8"?>
<formControlPr xmlns="http://schemas.microsoft.com/office/spreadsheetml/2009/9/main" objectType="CheckBox" checked="Checked" fmlaLink="H150" lockText="1" noThreeD="1"/>
</file>

<file path=xl/ctrlProps/ctrlProp39.xml><?xml version="1.0" encoding="utf-8"?>
<formControlPr xmlns="http://schemas.microsoft.com/office/spreadsheetml/2009/9/main" objectType="CheckBox" checked="Checked" fmlaLink="$H$62" lockText="1" noThreeD="1"/>
</file>

<file path=xl/ctrlProps/ctrlProp4.xml><?xml version="1.0" encoding="utf-8"?>
<formControlPr xmlns="http://schemas.microsoft.com/office/spreadsheetml/2009/9/main" objectType="CheckBox" checked="Checked" fmlaLink="$H$16" noThreeD="1"/>
</file>

<file path=xl/ctrlProps/ctrlProp40.xml><?xml version="1.0" encoding="utf-8"?>
<formControlPr xmlns="http://schemas.microsoft.com/office/spreadsheetml/2009/9/main" objectType="CheckBox" fmlaLink="H151" lockText="1" noThreeD="1"/>
</file>

<file path=xl/ctrlProps/ctrlProp41.xml><?xml version="1.0" encoding="utf-8"?>
<formControlPr xmlns="http://schemas.microsoft.com/office/spreadsheetml/2009/9/main" objectType="CheckBox" checked="Checked" fmlaLink="H154" lockText="1" noThreeD="1"/>
</file>

<file path=xl/ctrlProps/ctrlProp42.xml><?xml version="1.0" encoding="utf-8"?>
<formControlPr xmlns="http://schemas.microsoft.com/office/spreadsheetml/2009/9/main" objectType="CheckBox" checked="Checked" fmlaLink="$H$62" lockText="1" noThreeD="1"/>
</file>

<file path=xl/ctrlProps/ctrlProp43.xml><?xml version="1.0" encoding="utf-8"?>
<formControlPr xmlns="http://schemas.microsoft.com/office/spreadsheetml/2009/9/main" objectType="CheckBox" fmlaLink="H155" lockText="1" noThreeD="1"/>
</file>

<file path=xl/ctrlProps/ctrlProp44.xml><?xml version="1.0" encoding="utf-8"?>
<formControlPr xmlns="http://schemas.microsoft.com/office/spreadsheetml/2009/9/main" objectType="CheckBox" checked="Checked" fmlaLink="H158" lockText="1" noThreeD="1"/>
</file>

<file path=xl/ctrlProps/ctrlProp45.xml><?xml version="1.0" encoding="utf-8"?>
<formControlPr xmlns="http://schemas.microsoft.com/office/spreadsheetml/2009/9/main" objectType="CheckBox" checked="Checked" fmlaLink="$H$62" lockText="1" noThreeD="1"/>
</file>

<file path=xl/ctrlProps/ctrlProp46.xml><?xml version="1.0" encoding="utf-8"?>
<formControlPr xmlns="http://schemas.microsoft.com/office/spreadsheetml/2009/9/main" objectType="CheckBox" fmlaLink="H159" lockText="1" noThreeD="1"/>
</file>

<file path=xl/ctrlProps/ctrlProp47.xml><?xml version="1.0" encoding="utf-8"?>
<formControlPr xmlns="http://schemas.microsoft.com/office/spreadsheetml/2009/9/main" objectType="CheckBox" checked="Checked" fmlaLink="H162" lockText="1" noThreeD="1"/>
</file>

<file path=xl/ctrlProps/ctrlProp48.xml><?xml version="1.0" encoding="utf-8"?>
<formControlPr xmlns="http://schemas.microsoft.com/office/spreadsheetml/2009/9/main" objectType="CheckBox" checked="Checked" fmlaLink="$H$62" lockText="1" noThreeD="1"/>
</file>

<file path=xl/ctrlProps/ctrlProp49.xml><?xml version="1.0" encoding="utf-8"?>
<formControlPr xmlns="http://schemas.microsoft.com/office/spreadsheetml/2009/9/main" objectType="CheckBox" fmlaLink="H163" lockText="1" noThreeD="1"/>
</file>

<file path=xl/ctrlProps/ctrlProp5.xml><?xml version="1.0" encoding="utf-8"?>
<formControlPr xmlns="http://schemas.microsoft.com/office/spreadsheetml/2009/9/main" objectType="CheckBox" fmlaLink="$H$17" noThreeD="1"/>
</file>

<file path=xl/ctrlProps/ctrlProp50.xml><?xml version="1.0" encoding="utf-8"?>
<formControlPr xmlns="http://schemas.microsoft.com/office/spreadsheetml/2009/9/main" objectType="CheckBox" fmlaLink="H99" lockText="1" noThreeD="1"/>
</file>

<file path=xl/ctrlProps/ctrlProp51.xml><?xml version="1.0" encoding="utf-8"?>
<formControlPr xmlns="http://schemas.microsoft.com/office/spreadsheetml/2009/9/main" objectType="CheckBox" fmlaLink="H100" lockText="1" noThreeD="1"/>
</file>

<file path=xl/ctrlProps/ctrlProp52.xml><?xml version="1.0" encoding="utf-8"?>
<formControlPr xmlns="http://schemas.microsoft.com/office/spreadsheetml/2009/9/main" objectType="CheckBox" checked="Checked" fmlaLink="H101" lockText="1" noThreeD="1"/>
</file>

<file path=xl/ctrlProps/ctrlProp53.xml><?xml version="1.0" encoding="utf-8"?>
<formControlPr xmlns="http://schemas.microsoft.com/office/spreadsheetml/2009/9/main" objectType="CheckBox" fmlaLink="H102" lockText="1" noThreeD="1"/>
</file>

<file path=xl/ctrlProps/ctrlProp54.xml><?xml version="1.0" encoding="utf-8"?>
<formControlPr xmlns="http://schemas.microsoft.com/office/spreadsheetml/2009/9/main" objectType="CheckBox" fmlaLink="H109" lockText="1" noThreeD="1"/>
</file>

<file path=xl/ctrlProps/ctrlProp55.xml><?xml version="1.0" encoding="utf-8"?>
<formControlPr xmlns="http://schemas.microsoft.com/office/spreadsheetml/2009/9/main" objectType="CheckBox" fmlaLink="H110" lockText="1" noThreeD="1"/>
</file>

<file path=xl/ctrlProps/ctrlProp56.xml><?xml version="1.0" encoding="utf-8"?>
<formControlPr xmlns="http://schemas.microsoft.com/office/spreadsheetml/2009/9/main" objectType="CheckBox" fmlaLink="H111" lockText="1" noThreeD="1"/>
</file>

<file path=xl/ctrlProps/ctrlProp57.xml><?xml version="1.0" encoding="utf-8"?>
<formControlPr xmlns="http://schemas.microsoft.com/office/spreadsheetml/2009/9/main" objectType="CheckBox" checked="Checked" fmlaLink="H112" lockText="1" noThreeD="1"/>
</file>

<file path=xl/ctrlProps/ctrlProp58.xml><?xml version="1.0" encoding="utf-8"?>
<formControlPr xmlns="http://schemas.microsoft.com/office/spreadsheetml/2009/9/main" objectType="CheckBox" checked="Checked" fmlaLink="H119" lockText="1" noThreeD="1"/>
</file>

<file path=xl/ctrlProps/ctrlProp59.xml><?xml version="1.0" encoding="utf-8"?>
<formControlPr xmlns="http://schemas.microsoft.com/office/spreadsheetml/2009/9/main" objectType="CheckBox" checked="Checked" fmlaLink="$H$62" lockText="1" noThreeD="1"/>
</file>

<file path=xl/ctrlProps/ctrlProp6.xml><?xml version="1.0" encoding="utf-8"?>
<formControlPr xmlns="http://schemas.microsoft.com/office/spreadsheetml/2009/9/main" objectType="CheckBox" checked="Checked" fmlaLink="$H$44" noThreeD="1"/>
</file>

<file path=xl/ctrlProps/ctrlProp60.xml><?xml version="1.0" encoding="utf-8"?>
<formControlPr xmlns="http://schemas.microsoft.com/office/spreadsheetml/2009/9/main" objectType="CheckBox" fmlaLink="H120" lockText="1" noThreeD="1"/>
</file>

<file path=xl/ctrlProps/ctrlProp61.xml><?xml version="1.0" encoding="utf-8"?>
<formControlPr xmlns="http://schemas.microsoft.com/office/spreadsheetml/2009/9/main" objectType="CheckBox" checked="Checked" fmlaLink="H123" lockText="1" noThreeD="1"/>
</file>

<file path=xl/ctrlProps/ctrlProp62.xml><?xml version="1.0" encoding="utf-8"?>
<formControlPr xmlns="http://schemas.microsoft.com/office/spreadsheetml/2009/9/main" objectType="CheckBox" fmlaLink="H124" lockText="1" noThreeD="1"/>
</file>

<file path=xl/ctrlProps/ctrlProp63.xml><?xml version="1.0" encoding="utf-8"?>
<formControlPr xmlns="http://schemas.microsoft.com/office/spreadsheetml/2009/9/main" objectType="CheckBox" fmlaLink="H125" lockText="1" noThreeD="1"/>
</file>

<file path=xl/ctrlProps/ctrlProp64.xml><?xml version="1.0" encoding="utf-8"?>
<formControlPr xmlns="http://schemas.microsoft.com/office/spreadsheetml/2009/9/main" objectType="CheckBox" fmlaLink="H126" lockText="1" noThreeD="1"/>
</file>

<file path=xl/ctrlProps/ctrlProp65.xml><?xml version="1.0" encoding="utf-8"?>
<formControlPr xmlns="http://schemas.microsoft.com/office/spreadsheetml/2009/9/main" objectType="CheckBox" checked="Checked" fmlaLink="H182" lockText="1" noThreeD="1"/>
</file>

<file path=xl/ctrlProps/ctrlProp66.xml><?xml version="1.0" encoding="utf-8"?>
<formControlPr xmlns="http://schemas.microsoft.com/office/spreadsheetml/2009/9/main" objectType="CheckBox" checked="Checked" fmlaLink="H183" lockText="1" noThreeD="1"/>
</file>

<file path=xl/ctrlProps/ctrlProp67.xml><?xml version="1.0" encoding="utf-8"?>
<formControlPr xmlns="http://schemas.microsoft.com/office/spreadsheetml/2009/9/main" objectType="CheckBox" checked="Checked" fmlaLink="H184" lockText="1" noThreeD="1"/>
</file>

<file path=xl/ctrlProps/ctrlProp68.xml><?xml version="1.0" encoding="utf-8"?>
<formControlPr xmlns="http://schemas.microsoft.com/office/spreadsheetml/2009/9/main" objectType="CheckBox" checked="Checked" fmlaLink="H185" lockText="1" noThreeD="1"/>
</file>

<file path=xl/ctrlProps/ctrlProp69.xml><?xml version="1.0" encoding="utf-8"?>
<formControlPr xmlns="http://schemas.microsoft.com/office/spreadsheetml/2009/9/main" objectType="CheckBox" fmlaLink="H186" lockText="1" noThreeD="1"/>
</file>

<file path=xl/ctrlProps/ctrlProp7.xml><?xml version="1.0" encoding="utf-8"?>
<formControlPr xmlns="http://schemas.microsoft.com/office/spreadsheetml/2009/9/main" objectType="CheckBox" checked="Checked" fmlaLink="$H$45" noThreeD="1"/>
</file>

<file path=xl/ctrlProps/ctrlProp70.xml><?xml version="1.0" encoding="utf-8"?>
<formControlPr xmlns="http://schemas.microsoft.com/office/spreadsheetml/2009/9/main" objectType="CheckBox" checked="Checked" fmlaLink="H189" lockText="1" noThreeD="1"/>
</file>

<file path=xl/ctrlProps/ctrlProp71.xml><?xml version="1.0" encoding="utf-8"?>
<formControlPr xmlns="http://schemas.microsoft.com/office/spreadsheetml/2009/9/main" objectType="CheckBox" checked="Checked" fmlaLink="$H$62" lockText="1" noThreeD="1"/>
</file>

<file path=xl/ctrlProps/ctrlProp72.xml><?xml version="1.0" encoding="utf-8"?>
<formControlPr xmlns="http://schemas.microsoft.com/office/spreadsheetml/2009/9/main" objectType="CheckBox" fmlaLink="H190" lockText="1" noThreeD="1"/>
</file>

<file path=xl/ctrlProps/ctrlProp73.xml><?xml version="1.0" encoding="utf-8"?>
<formControlPr xmlns="http://schemas.microsoft.com/office/spreadsheetml/2009/9/main" objectType="CheckBox" fmlaLink="H193" lockText="1" noThreeD="1"/>
</file>

<file path=xl/ctrlProps/ctrlProp74.xml><?xml version="1.0" encoding="utf-8"?>
<formControlPr xmlns="http://schemas.microsoft.com/office/spreadsheetml/2009/9/main" objectType="CheckBox" checked="Checked" fmlaLink="$H$62" lockText="1" noThreeD="1"/>
</file>

<file path=xl/ctrlProps/ctrlProp75.xml><?xml version="1.0" encoding="utf-8"?>
<formControlPr xmlns="http://schemas.microsoft.com/office/spreadsheetml/2009/9/main" objectType="CheckBox" checked="Checked" fmlaLink="H194" lockText="1" noThreeD="1"/>
</file>

<file path=xl/ctrlProps/ctrlProp76.xml><?xml version="1.0" encoding="utf-8"?>
<formControlPr xmlns="http://schemas.microsoft.com/office/spreadsheetml/2009/9/main" objectType="CheckBox" checked="Checked" fmlaLink="H206" lockText="1" noThreeD="1"/>
</file>

<file path=xl/ctrlProps/ctrlProp77.xml><?xml version="1.0" encoding="utf-8"?>
<formControlPr xmlns="http://schemas.microsoft.com/office/spreadsheetml/2009/9/main" objectType="CheckBox" checked="Checked" fmlaLink="$H$62" lockText="1" noThreeD="1"/>
</file>

<file path=xl/ctrlProps/ctrlProp78.xml><?xml version="1.0" encoding="utf-8"?>
<formControlPr xmlns="http://schemas.microsoft.com/office/spreadsheetml/2009/9/main" objectType="CheckBox" fmlaLink="H207" lockText="1" noThreeD="1"/>
</file>

<file path=xl/ctrlProps/ctrlProp79.xml><?xml version="1.0" encoding="utf-8"?>
<formControlPr xmlns="http://schemas.microsoft.com/office/spreadsheetml/2009/9/main" objectType="CheckBox" checked="Checked" fmlaLink="H228" lockText="1" noThreeD="1"/>
</file>

<file path=xl/ctrlProps/ctrlProp8.xml><?xml version="1.0" encoding="utf-8"?>
<formControlPr xmlns="http://schemas.microsoft.com/office/spreadsheetml/2009/9/main" objectType="CheckBox" checked="Checked" fmlaLink="$H$46" noThreeD="1"/>
</file>

<file path=xl/ctrlProps/ctrlProp80.xml><?xml version="1.0" encoding="utf-8"?>
<formControlPr xmlns="http://schemas.microsoft.com/office/spreadsheetml/2009/9/main" objectType="CheckBox" checked="Checked" fmlaLink="$H$62" lockText="1" noThreeD="1"/>
</file>

<file path=xl/ctrlProps/ctrlProp81.xml><?xml version="1.0" encoding="utf-8"?>
<formControlPr xmlns="http://schemas.microsoft.com/office/spreadsheetml/2009/9/main" objectType="CheckBox" fmlaLink="H229" lockText="1" noThreeD="1"/>
</file>

<file path=xl/ctrlProps/ctrlProp82.xml><?xml version="1.0" encoding="utf-8"?>
<formControlPr xmlns="http://schemas.microsoft.com/office/spreadsheetml/2009/9/main" objectType="CheckBox" checked="Checked" fmlaLink="H232" lockText="1" noThreeD="1"/>
</file>

<file path=xl/ctrlProps/ctrlProp83.xml><?xml version="1.0" encoding="utf-8"?>
<formControlPr xmlns="http://schemas.microsoft.com/office/spreadsheetml/2009/9/main" objectType="CheckBox" checked="Checked" fmlaLink="$H$62" lockText="1" noThreeD="1"/>
</file>

<file path=xl/ctrlProps/ctrlProp84.xml><?xml version="1.0" encoding="utf-8"?>
<formControlPr xmlns="http://schemas.microsoft.com/office/spreadsheetml/2009/9/main" objectType="CheckBox" fmlaLink="H233" lockText="1" noThreeD="1"/>
</file>

<file path=xl/ctrlProps/ctrlProp85.xml><?xml version="1.0" encoding="utf-8"?>
<formControlPr xmlns="http://schemas.microsoft.com/office/spreadsheetml/2009/9/main" objectType="CheckBox" checked="Checked" fmlaLink="H236" lockText="1" noThreeD="1"/>
</file>

<file path=xl/ctrlProps/ctrlProp86.xml><?xml version="1.0" encoding="utf-8"?>
<formControlPr xmlns="http://schemas.microsoft.com/office/spreadsheetml/2009/9/main" objectType="CheckBox" checked="Checked" fmlaLink="$H$62" lockText="1" noThreeD="1"/>
</file>

<file path=xl/ctrlProps/ctrlProp87.xml><?xml version="1.0" encoding="utf-8"?>
<formControlPr xmlns="http://schemas.microsoft.com/office/spreadsheetml/2009/9/main" objectType="CheckBox" fmlaLink="H237" lockText="1" noThreeD="1"/>
</file>

<file path=xl/ctrlProps/ctrlProp88.xml><?xml version="1.0" encoding="utf-8"?>
<formControlPr xmlns="http://schemas.microsoft.com/office/spreadsheetml/2009/9/main" objectType="CheckBox" fmlaLink="H240" lockText="1" noThreeD="1"/>
</file>

<file path=xl/ctrlProps/ctrlProp89.xml><?xml version="1.0" encoding="utf-8"?>
<formControlPr xmlns="http://schemas.microsoft.com/office/spreadsheetml/2009/9/main" objectType="CheckBox" checked="Checked" fmlaLink="$H$62" lockText="1" noThreeD="1"/>
</file>

<file path=xl/ctrlProps/ctrlProp9.xml><?xml version="1.0" encoding="utf-8"?>
<formControlPr xmlns="http://schemas.microsoft.com/office/spreadsheetml/2009/9/main" objectType="CheckBox" checked="Checked" fmlaLink="$H$47" noThreeD="1"/>
</file>

<file path=xl/ctrlProps/ctrlProp90.xml><?xml version="1.0" encoding="utf-8"?>
<formControlPr xmlns="http://schemas.microsoft.com/office/spreadsheetml/2009/9/main" objectType="CheckBox" checked="Checked" fmlaLink="H241" lockText="1" noThreeD="1"/>
</file>

<file path=xl/ctrlProps/ctrlProp91.xml><?xml version="1.0" encoding="utf-8"?>
<formControlPr xmlns="http://schemas.microsoft.com/office/spreadsheetml/2009/9/main" objectType="CheckBox" checked="Checked" fmlaLink="H244" lockText="1" noThreeD="1"/>
</file>

<file path=xl/ctrlProps/ctrlProp92.xml><?xml version="1.0" encoding="utf-8"?>
<formControlPr xmlns="http://schemas.microsoft.com/office/spreadsheetml/2009/9/main" objectType="CheckBox" checked="Checked" fmlaLink="$H$62" lockText="1" noThreeD="1"/>
</file>

<file path=xl/ctrlProps/ctrlProp93.xml><?xml version="1.0" encoding="utf-8"?>
<formControlPr xmlns="http://schemas.microsoft.com/office/spreadsheetml/2009/9/main" objectType="CheckBox" fmlaLink="H245" lockText="1" noThreeD="1"/>
</file>

<file path=xl/ctrlProps/ctrlProp94.xml><?xml version="1.0" encoding="utf-8"?>
<formControlPr xmlns="http://schemas.microsoft.com/office/spreadsheetml/2009/9/main" objectType="CheckBox" checked="Checked" fmlaLink="H248" lockText="1" noThreeD="1"/>
</file>

<file path=xl/ctrlProps/ctrlProp95.xml><?xml version="1.0" encoding="utf-8"?>
<formControlPr xmlns="http://schemas.microsoft.com/office/spreadsheetml/2009/9/main" objectType="CheckBox" checked="Checked" fmlaLink="$H$62" lockText="1" noThreeD="1"/>
</file>

<file path=xl/ctrlProps/ctrlProp96.xml><?xml version="1.0" encoding="utf-8"?>
<formControlPr xmlns="http://schemas.microsoft.com/office/spreadsheetml/2009/9/main" objectType="CheckBox" fmlaLink="H249" lockText="1" noThreeD="1"/>
</file>

<file path=xl/ctrlProps/ctrlProp97.xml><?xml version="1.0" encoding="utf-8"?>
<formControlPr xmlns="http://schemas.microsoft.com/office/spreadsheetml/2009/9/main" objectType="CheckBox" checked="Checked" fmlaLink="$H$12" noThreeD="1"/>
</file>

<file path=xl/ctrlProps/ctrlProp98.xml><?xml version="1.0" encoding="utf-8"?>
<formControlPr xmlns="http://schemas.microsoft.com/office/spreadsheetml/2009/9/main" objectType="CheckBox" checked="Checked" fmlaLink="$H$13" noThreeD="1"/>
</file>

<file path=xl/ctrlProps/ctrlProp99.xml><?xml version="1.0" encoding="utf-8"?>
<formControlPr xmlns="http://schemas.microsoft.com/office/spreadsheetml/2009/9/main" objectType="CheckBox" fmlaLink="$H$51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Domande!A76"/><Relationship Id="rId3" Type="http://schemas.openxmlformats.org/officeDocument/2006/relationships/hyperlink" Target="#Domande!A102"/><Relationship Id="rId7" Type="http://schemas.openxmlformats.org/officeDocument/2006/relationships/hyperlink" Target="#Domande!A196"/><Relationship Id="rId2" Type="http://schemas.openxmlformats.org/officeDocument/2006/relationships/hyperlink" Target="#Domande!A2"/><Relationship Id="rId1" Type="http://schemas.openxmlformats.org/officeDocument/2006/relationships/image" Target="../media/image1.png"/><Relationship Id="rId6" Type="http://schemas.openxmlformats.org/officeDocument/2006/relationships/hyperlink" Target="#Domande!A232"/><Relationship Id="rId5" Type="http://schemas.openxmlformats.org/officeDocument/2006/relationships/hyperlink" Target="#Domande!A154"/><Relationship Id="rId4" Type="http://schemas.openxmlformats.org/officeDocument/2006/relationships/hyperlink" Target="#Domande!A132"/><Relationship Id="rId9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4.svg"/><Relationship Id="rId1" Type="http://schemas.openxmlformats.org/officeDocument/2006/relationships/image" Target="../media/image3.png"/><Relationship Id="rId5" Type="http://schemas.openxmlformats.org/officeDocument/2006/relationships/hyperlink" Target="#Riepilogo!A1"/><Relationship Id="rId4" Type="http://schemas.openxmlformats.org/officeDocument/2006/relationships/image" Target="../media/image6.sv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hyperlink" Target="#Domande!A1"/><Relationship Id="rId1" Type="http://schemas.openxmlformats.org/officeDocument/2006/relationships/chart" Target="../charts/chart1.xml"/><Relationship Id="rId4" Type="http://schemas.openxmlformats.org/officeDocument/2006/relationships/image" Target="../media/image8.sv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Riepilogo!A1"/><Relationship Id="rId2" Type="http://schemas.openxmlformats.org/officeDocument/2006/relationships/image" Target="../media/image6.sv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2297044</xdr:colOff>
      <xdr:row>39</xdr:row>
      <xdr:rowOff>83343</xdr:rowOff>
    </xdr:from>
    <xdr:to>
      <xdr:col>5</xdr:col>
      <xdr:colOff>37941</xdr:colOff>
      <xdr:row>41</xdr:row>
      <xdr:rowOff>53356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04435" y="8487430"/>
          <a:ext cx="2069941" cy="389665"/>
        </a:xfrm>
        <a:prstGeom prst="rect">
          <a:avLst/>
        </a:prstGeom>
      </xdr:spPr>
    </xdr:pic>
    <xdr:clientData/>
  </xdr:twoCellAnchor>
  <xdr:twoCellAnchor>
    <xdr:from>
      <xdr:col>0</xdr:col>
      <xdr:colOff>355600</xdr:colOff>
      <xdr:row>10</xdr:row>
      <xdr:rowOff>19954</xdr:rowOff>
    </xdr:from>
    <xdr:to>
      <xdr:col>2</xdr:col>
      <xdr:colOff>477750</xdr:colOff>
      <xdr:row>11</xdr:row>
      <xdr:rowOff>170127</xdr:rowOff>
    </xdr:to>
    <xdr:sp macro="" textlink="">
      <xdr:nvSpPr>
        <xdr:cNvPr id="4" name="Figura a mano libera 48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/>
      </xdr:nvSpPr>
      <xdr:spPr>
        <a:xfrm>
          <a:off x="355600" y="2333168"/>
          <a:ext cx="3242721" cy="358816"/>
        </a:xfrm>
        <a:prstGeom prst="rect">
          <a:avLst/>
        </a:prstGeom>
        <a:solidFill>
          <a:srgbClr val="002060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2">
            <a:hueOff val="0"/>
            <a:satOff val="0"/>
            <a:lumOff val="0"/>
            <a:alphaOff val="0"/>
          </a:schemeClr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I </a:t>
          </a: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  <a:sym typeface="Wingdings 3" panose="05040102010807070707" pitchFamily="18" charset="2"/>
            </a:rPr>
            <a:t> </a:t>
          </a: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Pianificazione</a:t>
          </a:r>
        </a:p>
      </xdr:txBody>
    </xdr:sp>
    <xdr:clientData/>
  </xdr:twoCellAnchor>
  <xdr:twoCellAnchor>
    <xdr:from>
      <xdr:col>0</xdr:col>
      <xdr:colOff>355600</xdr:colOff>
      <xdr:row>14</xdr:row>
      <xdr:rowOff>78128</xdr:rowOff>
    </xdr:from>
    <xdr:to>
      <xdr:col>2</xdr:col>
      <xdr:colOff>477750</xdr:colOff>
      <xdr:row>16</xdr:row>
      <xdr:rowOff>18477</xdr:rowOff>
    </xdr:to>
    <xdr:sp macro="" textlink="">
      <xdr:nvSpPr>
        <xdr:cNvPr id="5" name="Figura a mano libera 52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355600" y="3225914"/>
          <a:ext cx="3242721" cy="357634"/>
        </a:xfrm>
        <a:prstGeom prst="rect">
          <a:avLst/>
        </a:prstGeom>
        <a:solidFill>
          <a:srgbClr val="0070C0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6">
            <a:hueOff val="0"/>
            <a:satOff val="0"/>
            <a:lumOff val="0"/>
            <a:alphaOff val="0"/>
          </a:schemeClr>
        </a:fillRef>
        <a:effectRef idx="0">
          <a:schemeClr val="accent6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III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  <a:sym typeface="Wingdings 3" panose="05040102010807070707" pitchFamily="18" charset="2"/>
            </a:rPr>
            <a:t>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Performance individuale</a:t>
          </a:r>
        </a:p>
      </xdr:txBody>
    </xdr:sp>
    <xdr:clientData/>
  </xdr:twoCellAnchor>
  <xdr:twoCellAnchor>
    <xdr:from>
      <xdr:col>0</xdr:col>
      <xdr:colOff>355600</xdr:colOff>
      <xdr:row>16</xdr:row>
      <xdr:rowOff>106625</xdr:rowOff>
    </xdr:from>
    <xdr:to>
      <xdr:col>2</xdr:col>
      <xdr:colOff>477750</xdr:colOff>
      <xdr:row>18</xdr:row>
      <xdr:rowOff>46973</xdr:rowOff>
    </xdr:to>
    <xdr:sp macro="" textlink="">
      <xdr:nvSpPr>
        <xdr:cNvPr id="6" name="Figura a mano libera 53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355600" y="3671696"/>
          <a:ext cx="3242721" cy="357634"/>
        </a:xfrm>
        <a:prstGeom prst="rect">
          <a:avLst/>
        </a:prstGeom>
        <a:solidFill>
          <a:srgbClr val="8EA9DB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rgbClr r="0" g="0" b="0"/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IV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  <a:sym typeface="Wingdings 3" panose="05040102010807070707" pitchFamily="18" charset="2"/>
            </a:rPr>
            <a:t>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Rendicontazione</a:t>
          </a:r>
        </a:p>
      </xdr:txBody>
    </xdr:sp>
    <xdr:clientData/>
  </xdr:twoCellAnchor>
  <xdr:twoCellAnchor>
    <xdr:from>
      <xdr:col>0</xdr:col>
      <xdr:colOff>355600</xdr:colOff>
      <xdr:row>18</xdr:row>
      <xdr:rowOff>135121</xdr:rowOff>
    </xdr:from>
    <xdr:to>
      <xdr:col>2</xdr:col>
      <xdr:colOff>477750</xdr:colOff>
      <xdr:row>20</xdr:row>
      <xdr:rowOff>76652</xdr:rowOff>
    </xdr:to>
    <xdr:sp macro="" textlink="">
      <xdr:nvSpPr>
        <xdr:cNvPr id="7" name="Figura a mano libera 41">
          <a:hlinkClick xmlns:r="http://schemas.openxmlformats.org/officeDocument/2006/relationships" r:id="rId5"/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/>
      </xdr:nvSpPr>
      <xdr:spPr>
        <a:xfrm>
          <a:off x="355600" y="4117478"/>
          <a:ext cx="3242721" cy="358817"/>
        </a:xfrm>
        <a:prstGeom prst="rect">
          <a:avLst/>
        </a:prstGeom>
        <a:solidFill>
          <a:srgbClr val="8497B0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2">
            <a:hueOff val="0"/>
            <a:satOff val="0"/>
            <a:lumOff val="0"/>
            <a:alphaOff val="0"/>
          </a:schemeClr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SMVP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  <a:sym typeface="Wingdings 3" panose="05040102010807070707" pitchFamily="18" charset="2"/>
            </a:rPr>
            <a:t>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Sistema di misurazione e valutazione e Aspetti generali</a:t>
          </a:r>
        </a:p>
      </xdr:txBody>
    </xdr:sp>
    <xdr:clientData/>
  </xdr:twoCellAnchor>
  <xdr:twoCellAnchor>
    <xdr:from>
      <xdr:col>0</xdr:col>
      <xdr:colOff>355600</xdr:colOff>
      <xdr:row>22</xdr:row>
      <xdr:rowOff>193297</xdr:rowOff>
    </xdr:from>
    <xdr:to>
      <xdr:col>2</xdr:col>
      <xdr:colOff>477750</xdr:colOff>
      <xdr:row>24</xdr:row>
      <xdr:rowOff>133645</xdr:rowOff>
    </xdr:to>
    <xdr:sp macro="" textlink="">
      <xdr:nvSpPr>
        <xdr:cNvPr id="8" name="Figura a mano libera 43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355600" y="5010226"/>
          <a:ext cx="3242721" cy="357633"/>
        </a:xfrm>
        <a:prstGeom prst="rect">
          <a:avLst/>
        </a:prstGeom>
        <a:solidFill>
          <a:srgbClr val="3333CC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2">
            <a:hueOff val="0"/>
            <a:satOff val="0"/>
            <a:lumOff val="0"/>
            <a:alphaOff val="0"/>
          </a:schemeClr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R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  <a:sym typeface="Wingdings 3" panose="05040102010807070707" pitchFamily="18" charset="2"/>
            </a:rPr>
            <a:t>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Relazione sulla performance</a:t>
          </a:r>
        </a:p>
      </xdr:txBody>
    </xdr:sp>
    <xdr:clientData/>
  </xdr:twoCellAnchor>
  <xdr:twoCellAnchor>
    <xdr:from>
      <xdr:col>0</xdr:col>
      <xdr:colOff>355600</xdr:colOff>
      <xdr:row>20</xdr:row>
      <xdr:rowOff>164800</xdr:rowOff>
    </xdr:from>
    <xdr:to>
      <xdr:col>2</xdr:col>
      <xdr:colOff>477750</xdr:colOff>
      <xdr:row>22</xdr:row>
      <xdr:rowOff>105148</xdr:rowOff>
    </xdr:to>
    <xdr:sp macro="" textlink="">
      <xdr:nvSpPr>
        <xdr:cNvPr id="9" name="Figura a mano libera 44">
          <a:hlinkClick xmlns:r="http://schemas.openxmlformats.org/officeDocument/2006/relationships" r:id="rId7"/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355600" y="4564443"/>
          <a:ext cx="3242721" cy="357634"/>
        </a:xfrm>
        <a:prstGeom prst="rect">
          <a:avLst/>
        </a:prstGeom>
        <a:solidFill>
          <a:srgbClr val="333F4F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2">
            <a:hueOff val="0"/>
            <a:satOff val="0"/>
            <a:lumOff val="0"/>
            <a:alphaOff val="0"/>
          </a:schemeClr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P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  <a:sym typeface="Wingdings 3" panose="05040102010807070707" pitchFamily="18" charset="2"/>
            </a:rPr>
            <a:t>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Piano della performance</a:t>
          </a:r>
        </a:p>
      </xdr:txBody>
    </xdr:sp>
    <xdr:clientData/>
  </xdr:twoCellAnchor>
  <xdr:twoCellAnchor>
    <xdr:from>
      <xdr:col>0</xdr:col>
      <xdr:colOff>355600</xdr:colOff>
      <xdr:row>12</xdr:row>
      <xdr:rowOff>49632</xdr:rowOff>
    </xdr:from>
    <xdr:to>
      <xdr:col>2</xdr:col>
      <xdr:colOff>477750</xdr:colOff>
      <xdr:row>13</xdr:row>
      <xdr:rowOff>198623</xdr:rowOff>
    </xdr:to>
    <xdr:sp macro="" textlink="">
      <xdr:nvSpPr>
        <xdr:cNvPr id="10" name="Figura a mano libera 52">
          <a:hlinkClick xmlns:r="http://schemas.openxmlformats.org/officeDocument/2006/relationships" r:id="rId8"/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355600" y="2780132"/>
          <a:ext cx="3242721" cy="357634"/>
        </a:xfrm>
        <a:prstGeom prst="rect">
          <a:avLst/>
        </a:prstGeom>
        <a:solidFill>
          <a:srgbClr val="00B0F0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6">
            <a:hueOff val="0"/>
            <a:satOff val="0"/>
            <a:lumOff val="0"/>
            <a:alphaOff val="0"/>
          </a:schemeClr>
        </a:fillRef>
        <a:effectRef idx="0">
          <a:schemeClr val="accent6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i="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II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  <a:sym typeface="Wingdings 3" panose="05040102010807070707" pitchFamily="18" charset="2"/>
            </a:rPr>
            <a:t></a:t>
          </a:r>
          <a:r>
            <a:rPr lang="it-IT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Misurazione e valutazione </a:t>
          </a:r>
        </a:p>
      </xdr:txBody>
    </xdr:sp>
    <xdr:clientData/>
  </xdr:twoCellAnchor>
  <xdr:twoCellAnchor editAs="oneCell">
    <xdr:from>
      <xdr:col>0</xdr:col>
      <xdr:colOff>373402</xdr:colOff>
      <xdr:row>39</xdr:row>
      <xdr:rowOff>89222</xdr:rowOff>
    </xdr:from>
    <xdr:to>
      <xdr:col>1</xdr:col>
      <xdr:colOff>1568593</xdr:colOff>
      <xdr:row>41</xdr:row>
      <xdr:rowOff>47477</xdr:rowOff>
    </xdr:to>
    <xdr:pic>
      <xdr:nvPicPr>
        <xdr:cNvPr id="12" name="Immagine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73402" y="8493309"/>
          <a:ext cx="1802582" cy="3779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215673</xdr:colOff>
      <xdr:row>1</xdr:row>
      <xdr:rowOff>89647</xdr:rowOff>
    </xdr:from>
    <xdr:to>
      <xdr:col>12</xdr:col>
      <xdr:colOff>214635</xdr:colOff>
      <xdr:row>4</xdr:row>
      <xdr:rowOff>94024</xdr:rowOff>
    </xdr:to>
    <xdr:pic>
      <xdr:nvPicPr>
        <xdr:cNvPr id="7" name="Elemento grafico 6" descr="Cubo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=""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069379" y="313765"/>
          <a:ext cx="682522" cy="658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10</xdr:row>
          <xdr:rowOff>9525</xdr:rowOff>
        </xdr:from>
        <xdr:to>
          <xdr:col>4</xdr:col>
          <xdr:colOff>295275</xdr:colOff>
          <xdr:row>11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12</xdr:row>
          <xdr:rowOff>200025</xdr:rowOff>
        </xdr:from>
        <xdr:to>
          <xdr:col>4</xdr:col>
          <xdr:colOff>295275</xdr:colOff>
          <xdr:row>13</xdr:row>
          <xdr:rowOff>200025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13</xdr:row>
          <xdr:rowOff>209550</xdr:rowOff>
        </xdr:from>
        <xdr:to>
          <xdr:col>4</xdr:col>
          <xdr:colOff>295275</xdr:colOff>
          <xdr:row>14</xdr:row>
          <xdr:rowOff>200025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14</xdr:row>
          <xdr:rowOff>200025</xdr:rowOff>
        </xdr:from>
        <xdr:to>
          <xdr:col>4</xdr:col>
          <xdr:colOff>295275</xdr:colOff>
          <xdr:row>15</xdr:row>
          <xdr:rowOff>200025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15</xdr:row>
          <xdr:rowOff>200025</xdr:rowOff>
        </xdr:from>
        <xdr:to>
          <xdr:col>4</xdr:col>
          <xdr:colOff>295275</xdr:colOff>
          <xdr:row>16</xdr:row>
          <xdr:rowOff>190500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43</xdr:row>
          <xdr:rowOff>9525</xdr:rowOff>
        </xdr:from>
        <xdr:to>
          <xdr:col>4</xdr:col>
          <xdr:colOff>295275</xdr:colOff>
          <xdr:row>44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44</xdr:row>
          <xdr:rowOff>0</xdr:rowOff>
        </xdr:from>
        <xdr:to>
          <xdr:col>4</xdr:col>
          <xdr:colOff>295275</xdr:colOff>
          <xdr:row>45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45</xdr:row>
          <xdr:rowOff>0</xdr:rowOff>
        </xdr:from>
        <xdr:to>
          <xdr:col>4</xdr:col>
          <xdr:colOff>295275</xdr:colOff>
          <xdr:row>45</xdr:row>
          <xdr:rowOff>200025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45</xdr:row>
          <xdr:rowOff>200025</xdr:rowOff>
        </xdr:from>
        <xdr:to>
          <xdr:col>4</xdr:col>
          <xdr:colOff>295275</xdr:colOff>
          <xdr:row>46</xdr:row>
          <xdr:rowOff>200025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46</xdr:row>
          <xdr:rowOff>200025</xdr:rowOff>
        </xdr:from>
        <xdr:to>
          <xdr:col>4</xdr:col>
          <xdr:colOff>295275</xdr:colOff>
          <xdr:row>47</xdr:row>
          <xdr:rowOff>190500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60</xdr:row>
          <xdr:rowOff>9525</xdr:rowOff>
        </xdr:from>
        <xdr:to>
          <xdr:col>4</xdr:col>
          <xdr:colOff>295275</xdr:colOff>
          <xdr:row>61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61</xdr:row>
          <xdr:rowOff>0</xdr:rowOff>
        </xdr:from>
        <xdr:to>
          <xdr:col>4</xdr:col>
          <xdr:colOff>295275</xdr:colOff>
          <xdr:row>62</xdr:row>
          <xdr:rowOff>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62</xdr:row>
          <xdr:rowOff>0</xdr:rowOff>
        </xdr:from>
        <xdr:to>
          <xdr:col>4</xdr:col>
          <xdr:colOff>295275</xdr:colOff>
          <xdr:row>62</xdr:row>
          <xdr:rowOff>200025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63</xdr:row>
          <xdr:rowOff>0</xdr:rowOff>
        </xdr:from>
        <xdr:to>
          <xdr:col>4</xdr:col>
          <xdr:colOff>295275</xdr:colOff>
          <xdr:row>63</xdr:row>
          <xdr:rowOff>190500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72</xdr:row>
          <xdr:rowOff>9525</xdr:rowOff>
        </xdr:from>
        <xdr:to>
          <xdr:col>4</xdr:col>
          <xdr:colOff>295275</xdr:colOff>
          <xdr:row>73</xdr:row>
          <xdr:rowOff>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73</xdr:row>
          <xdr:rowOff>0</xdr:rowOff>
        </xdr:from>
        <xdr:to>
          <xdr:col>4</xdr:col>
          <xdr:colOff>295275</xdr:colOff>
          <xdr:row>74</xdr:row>
          <xdr:rowOff>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73</xdr:row>
          <xdr:rowOff>0</xdr:rowOff>
        </xdr:from>
        <xdr:to>
          <xdr:col>4</xdr:col>
          <xdr:colOff>295275</xdr:colOff>
          <xdr:row>74</xdr:row>
          <xdr:rowOff>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76</xdr:row>
          <xdr:rowOff>9525</xdr:rowOff>
        </xdr:from>
        <xdr:to>
          <xdr:col>4</xdr:col>
          <xdr:colOff>295275</xdr:colOff>
          <xdr:row>77</xdr:row>
          <xdr:rowOff>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77</xdr:row>
          <xdr:rowOff>0</xdr:rowOff>
        </xdr:from>
        <xdr:to>
          <xdr:col>4</xdr:col>
          <xdr:colOff>295275</xdr:colOff>
          <xdr:row>78</xdr:row>
          <xdr:rowOff>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78</xdr:row>
          <xdr:rowOff>0</xdr:rowOff>
        </xdr:from>
        <xdr:to>
          <xdr:col>4</xdr:col>
          <xdr:colOff>295275</xdr:colOff>
          <xdr:row>78</xdr:row>
          <xdr:rowOff>200025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78</xdr:row>
          <xdr:rowOff>200025</xdr:rowOff>
        </xdr:from>
        <xdr:to>
          <xdr:col>4</xdr:col>
          <xdr:colOff>295275</xdr:colOff>
          <xdr:row>79</xdr:row>
          <xdr:rowOff>200025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79</xdr:row>
          <xdr:rowOff>200025</xdr:rowOff>
        </xdr:from>
        <xdr:to>
          <xdr:col>4</xdr:col>
          <xdr:colOff>295275</xdr:colOff>
          <xdr:row>80</xdr:row>
          <xdr:rowOff>190500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83</xdr:row>
          <xdr:rowOff>9525</xdr:rowOff>
        </xdr:from>
        <xdr:to>
          <xdr:col>4</xdr:col>
          <xdr:colOff>295275</xdr:colOff>
          <xdr:row>84</xdr:row>
          <xdr:rowOff>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84</xdr:row>
          <xdr:rowOff>0</xdr:rowOff>
        </xdr:from>
        <xdr:to>
          <xdr:col>4</xdr:col>
          <xdr:colOff>295275</xdr:colOff>
          <xdr:row>85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84</xdr:row>
          <xdr:rowOff>0</xdr:rowOff>
        </xdr:from>
        <xdr:to>
          <xdr:col>4</xdr:col>
          <xdr:colOff>295275</xdr:colOff>
          <xdr:row>85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91</xdr:row>
          <xdr:rowOff>9525</xdr:rowOff>
        </xdr:from>
        <xdr:to>
          <xdr:col>4</xdr:col>
          <xdr:colOff>295275</xdr:colOff>
          <xdr:row>92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92</xdr:row>
          <xdr:rowOff>0</xdr:rowOff>
        </xdr:from>
        <xdr:to>
          <xdr:col>4</xdr:col>
          <xdr:colOff>295275</xdr:colOff>
          <xdr:row>93</xdr:row>
          <xdr:rowOff>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92</xdr:row>
          <xdr:rowOff>0</xdr:rowOff>
        </xdr:from>
        <xdr:to>
          <xdr:col>4</xdr:col>
          <xdr:colOff>295275</xdr:colOff>
          <xdr:row>93</xdr:row>
          <xdr:rowOff>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104</xdr:row>
          <xdr:rowOff>9525</xdr:rowOff>
        </xdr:from>
        <xdr:to>
          <xdr:col>4</xdr:col>
          <xdr:colOff>295275</xdr:colOff>
          <xdr:row>105</xdr:row>
          <xdr:rowOff>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105</xdr:row>
          <xdr:rowOff>0</xdr:rowOff>
        </xdr:from>
        <xdr:to>
          <xdr:col>4</xdr:col>
          <xdr:colOff>295275</xdr:colOff>
          <xdr:row>106</xdr:row>
          <xdr:rowOff>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105</xdr:row>
          <xdr:rowOff>0</xdr:rowOff>
        </xdr:from>
        <xdr:to>
          <xdr:col>4</xdr:col>
          <xdr:colOff>295275</xdr:colOff>
          <xdr:row>106</xdr:row>
          <xdr:rowOff>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141</xdr:row>
          <xdr:rowOff>9525</xdr:rowOff>
        </xdr:from>
        <xdr:to>
          <xdr:col>4</xdr:col>
          <xdr:colOff>295275</xdr:colOff>
          <xdr:row>142</xdr:row>
          <xdr:rowOff>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142</xdr:row>
          <xdr:rowOff>0</xdr:rowOff>
        </xdr:from>
        <xdr:to>
          <xdr:col>4</xdr:col>
          <xdr:colOff>295275</xdr:colOff>
          <xdr:row>143</xdr:row>
          <xdr:rowOff>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142</xdr:row>
          <xdr:rowOff>0</xdr:rowOff>
        </xdr:from>
        <xdr:to>
          <xdr:col>4</xdr:col>
          <xdr:colOff>295275</xdr:colOff>
          <xdr:row>143</xdr:row>
          <xdr:rowOff>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145</xdr:row>
          <xdr:rowOff>9525</xdr:rowOff>
        </xdr:from>
        <xdr:to>
          <xdr:col>4</xdr:col>
          <xdr:colOff>295275</xdr:colOff>
          <xdr:row>146</xdr:row>
          <xdr:rowOff>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146</xdr:row>
          <xdr:rowOff>0</xdr:rowOff>
        </xdr:from>
        <xdr:to>
          <xdr:col>4</xdr:col>
          <xdr:colOff>295275</xdr:colOff>
          <xdr:row>147</xdr:row>
          <xdr:rowOff>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146</xdr:row>
          <xdr:rowOff>0</xdr:rowOff>
        </xdr:from>
        <xdr:to>
          <xdr:col>4</xdr:col>
          <xdr:colOff>295275</xdr:colOff>
          <xdr:row>147</xdr:row>
          <xdr:rowOff>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149</xdr:row>
          <xdr:rowOff>9525</xdr:rowOff>
        </xdr:from>
        <xdr:to>
          <xdr:col>4</xdr:col>
          <xdr:colOff>295275</xdr:colOff>
          <xdr:row>150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150</xdr:row>
          <xdr:rowOff>0</xdr:rowOff>
        </xdr:from>
        <xdr:to>
          <xdr:col>4</xdr:col>
          <xdr:colOff>295275</xdr:colOff>
          <xdr:row>151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150</xdr:row>
          <xdr:rowOff>0</xdr:rowOff>
        </xdr:from>
        <xdr:to>
          <xdr:col>4</xdr:col>
          <xdr:colOff>295275</xdr:colOff>
          <xdr:row>151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153</xdr:row>
          <xdr:rowOff>9525</xdr:rowOff>
        </xdr:from>
        <xdr:to>
          <xdr:col>4</xdr:col>
          <xdr:colOff>295275</xdr:colOff>
          <xdr:row>154</xdr:row>
          <xdr:rowOff>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154</xdr:row>
          <xdr:rowOff>0</xdr:rowOff>
        </xdr:from>
        <xdr:to>
          <xdr:col>4</xdr:col>
          <xdr:colOff>295275</xdr:colOff>
          <xdr:row>155</xdr:row>
          <xdr:rowOff>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154</xdr:row>
          <xdr:rowOff>0</xdr:rowOff>
        </xdr:from>
        <xdr:to>
          <xdr:col>4</xdr:col>
          <xdr:colOff>295275</xdr:colOff>
          <xdr:row>155</xdr:row>
          <xdr:rowOff>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157</xdr:row>
          <xdr:rowOff>9525</xdr:rowOff>
        </xdr:from>
        <xdr:to>
          <xdr:col>4</xdr:col>
          <xdr:colOff>295275</xdr:colOff>
          <xdr:row>158</xdr:row>
          <xdr:rowOff>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158</xdr:row>
          <xdr:rowOff>0</xdr:rowOff>
        </xdr:from>
        <xdr:to>
          <xdr:col>4</xdr:col>
          <xdr:colOff>295275</xdr:colOff>
          <xdr:row>159</xdr:row>
          <xdr:rowOff>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158</xdr:row>
          <xdr:rowOff>0</xdr:rowOff>
        </xdr:from>
        <xdr:to>
          <xdr:col>4</xdr:col>
          <xdr:colOff>295275</xdr:colOff>
          <xdr:row>159</xdr:row>
          <xdr:rowOff>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161</xdr:row>
          <xdr:rowOff>9525</xdr:rowOff>
        </xdr:from>
        <xdr:to>
          <xdr:col>4</xdr:col>
          <xdr:colOff>295275</xdr:colOff>
          <xdr:row>162</xdr:row>
          <xdr:rowOff>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162</xdr:row>
          <xdr:rowOff>0</xdr:rowOff>
        </xdr:from>
        <xdr:to>
          <xdr:col>4</xdr:col>
          <xdr:colOff>295275</xdr:colOff>
          <xdr:row>163</xdr:row>
          <xdr:rowOff>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162</xdr:row>
          <xdr:rowOff>0</xdr:rowOff>
        </xdr:from>
        <xdr:to>
          <xdr:col>4</xdr:col>
          <xdr:colOff>295275</xdr:colOff>
          <xdr:row>163</xdr:row>
          <xdr:rowOff>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98</xdr:row>
          <xdr:rowOff>9525</xdr:rowOff>
        </xdr:from>
        <xdr:to>
          <xdr:col>4</xdr:col>
          <xdr:colOff>295275</xdr:colOff>
          <xdr:row>99</xdr:row>
          <xdr:rowOff>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99</xdr:row>
          <xdr:rowOff>0</xdr:rowOff>
        </xdr:from>
        <xdr:to>
          <xdr:col>4</xdr:col>
          <xdr:colOff>295275</xdr:colOff>
          <xdr:row>100</xdr:row>
          <xdr:rowOff>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100</xdr:row>
          <xdr:rowOff>0</xdr:rowOff>
        </xdr:from>
        <xdr:to>
          <xdr:col>4</xdr:col>
          <xdr:colOff>295275</xdr:colOff>
          <xdr:row>100</xdr:row>
          <xdr:rowOff>200025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101</xdr:row>
          <xdr:rowOff>0</xdr:rowOff>
        </xdr:from>
        <xdr:to>
          <xdr:col>4</xdr:col>
          <xdr:colOff>295275</xdr:colOff>
          <xdr:row>101</xdr:row>
          <xdr:rowOff>190500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108</xdr:row>
          <xdr:rowOff>9525</xdr:rowOff>
        </xdr:from>
        <xdr:to>
          <xdr:col>4</xdr:col>
          <xdr:colOff>295275</xdr:colOff>
          <xdr:row>109</xdr:row>
          <xdr:rowOff>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109</xdr:row>
          <xdr:rowOff>0</xdr:rowOff>
        </xdr:from>
        <xdr:to>
          <xdr:col>4</xdr:col>
          <xdr:colOff>295275</xdr:colOff>
          <xdr:row>110</xdr:row>
          <xdr:rowOff>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110</xdr:row>
          <xdr:rowOff>0</xdr:rowOff>
        </xdr:from>
        <xdr:to>
          <xdr:col>4</xdr:col>
          <xdr:colOff>295275</xdr:colOff>
          <xdr:row>110</xdr:row>
          <xdr:rowOff>200025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111</xdr:row>
          <xdr:rowOff>0</xdr:rowOff>
        </xdr:from>
        <xdr:to>
          <xdr:col>4</xdr:col>
          <xdr:colOff>295275</xdr:colOff>
          <xdr:row>111</xdr:row>
          <xdr:rowOff>190500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118</xdr:row>
          <xdr:rowOff>9525</xdr:rowOff>
        </xdr:from>
        <xdr:to>
          <xdr:col>4</xdr:col>
          <xdr:colOff>295275</xdr:colOff>
          <xdr:row>119</xdr:row>
          <xdr:rowOff>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119</xdr:row>
          <xdr:rowOff>0</xdr:rowOff>
        </xdr:from>
        <xdr:to>
          <xdr:col>4</xdr:col>
          <xdr:colOff>295275</xdr:colOff>
          <xdr:row>120</xdr:row>
          <xdr:rowOff>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119</xdr:row>
          <xdr:rowOff>0</xdr:rowOff>
        </xdr:from>
        <xdr:to>
          <xdr:col>4</xdr:col>
          <xdr:colOff>295275</xdr:colOff>
          <xdr:row>120</xdr:row>
          <xdr:rowOff>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122</xdr:row>
          <xdr:rowOff>9525</xdr:rowOff>
        </xdr:from>
        <xdr:to>
          <xdr:col>4</xdr:col>
          <xdr:colOff>295275</xdr:colOff>
          <xdr:row>123</xdr:row>
          <xdr:rowOff>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123</xdr:row>
          <xdr:rowOff>0</xdr:rowOff>
        </xdr:from>
        <xdr:to>
          <xdr:col>4</xdr:col>
          <xdr:colOff>295275</xdr:colOff>
          <xdr:row>124</xdr:row>
          <xdr:rowOff>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124</xdr:row>
          <xdr:rowOff>0</xdr:rowOff>
        </xdr:from>
        <xdr:to>
          <xdr:col>4</xdr:col>
          <xdr:colOff>295275</xdr:colOff>
          <xdr:row>124</xdr:row>
          <xdr:rowOff>200025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125</xdr:row>
          <xdr:rowOff>0</xdr:rowOff>
        </xdr:from>
        <xdr:to>
          <xdr:col>4</xdr:col>
          <xdr:colOff>295275</xdr:colOff>
          <xdr:row>125</xdr:row>
          <xdr:rowOff>190500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181</xdr:row>
          <xdr:rowOff>9525</xdr:rowOff>
        </xdr:from>
        <xdr:to>
          <xdr:col>4</xdr:col>
          <xdr:colOff>295275</xdr:colOff>
          <xdr:row>182</xdr:row>
          <xdr:rowOff>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182</xdr:row>
          <xdr:rowOff>0</xdr:rowOff>
        </xdr:from>
        <xdr:to>
          <xdr:col>4</xdr:col>
          <xdr:colOff>295275</xdr:colOff>
          <xdr:row>183</xdr:row>
          <xdr:rowOff>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183</xdr:row>
          <xdr:rowOff>0</xdr:rowOff>
        </xdr:from>
        <xdr:to>
          <xdr:col>4</xdr:col>
          <xdr:colOff>295275</xdr:colOff>
          <xdr:row>183</xdr:row>
          <xdr:rowOff>200025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183</xdr:row>
          <xdr:rowOff>200025</xdr:rowOff>
        </xdr:from>
        <xdr:to>
          <xdr:col>4</xdr:col>
          <xdr:colOff>295275</xdr:colOff>
          <xdr:row>184</xdr:row>
          <xdr:rowOff>200025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184</xdr:row>
          <xdr:rowOff>200025</xdr:rowOff>
        </xdr:from>
        <xdr:to>
          <xdr:col>4</xdr:col>
          <xdr:colOff>295275</xdr:colOff>
          <xdr:row>185</xdr:row>
          <xdr:rowOff>190500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188</xdr:row>
          <xdr:rowOff>9525</xdr:rowOff>
        </xdr:from>
        <xdr:to>
          <xdr:col>4</xdr:col>
          <xdr:colOff>295275</xdr:colOff>
          <xdr:row>189</xdr:row>
          <xdr:rowOff>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189</xdr:row>
          <xdr:rowOff>0</xdr:rowOff>
        </xdr:from>
        <xdr:to>
          <xdr:col>4</xdr:col>
          <xdr:colOff>295275</xdr:colOff>
          <xdr:row>190</xdr:row>
          <xdr:rowOff>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189</xdr:row>
          <xdr:rowOff>0</xdr:rowOff>
        </xdr:from>
        <xdr:to>
          <xdr:col>4</xdr:col>
          <xdr:colOff>295275</xdr:colOff>
          <xdr:row>190</xdr:row>
          <xdr:rowOff>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192</xdr:row>
          <xdr:rowOff>9525</xdr:rowOff>
        </xdr:from>
        <xdr:to>
          <xdr:col>4</xdr:col>
          <xdr:colOff>295275</xdr:colOff>
          <xdr:row>193</xdr:row>
          <xdr:rowOff>9525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193</xdr:row>
          <xdr:rowOff>0</xdr:rowOff>
        </xdr:from>
        <xdr:to>
          <xdr:col>4</xdr:col>
          <xdr:colOff>295275</xdr:colOff>
          <xdr:row>194</xdr:row>
          <xdr:rowOff>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193</xdr:row>
          <xdr:rowOff>0</xdr:rowOff>
        </xdr:from>
        <xdr:to>
          <xdr:col>4</xdr:col>
          <xdr:colOff>295275</xdr:colOff>
          <xdr:row>194</xdr:row>
          <xdr:rowOff>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205</xdr:row>
          <xdr:rowOff>9525</xdr:rowOff>
        </xdr:from>
        <xdr:to>
          <xdr:col>4</xdr:col>
          <xdr:colOff>295275</xdr:colOff>
          <xdr:row>206</xdr:row>
          <xdr:rowOff>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206</xdr:row>
          <xdr:rowOff>0</xdr:rowOff>
        </xdr:from>
        <xdr:to>
          <xdr:col>4</xdr:col>
          <xdr:colOff>295275</xdr:colOff>
          <xdr:row>207</xdr:row>
          <xdr:rowOff>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206</xdr:row>
          <xdr:rowOff>0</xdr:rowOff>
        </xdr:from>
        <xdr:to>
          <xdr:col>4</xdr:col>
          <xdr:colOff>295275</xdr:colOff>
          <xdr:row>207</xdr:row>
          <xdr:rowOff>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227</xdr:row>
          <xdr:rowOff>9525</xdr:rowOff>
        </xdr:from>
        <xdr:to>
          <xdr:col>4</xdr:col>
          <xdr:colOff>295275</xdr:colOff>
          <xdr:row>228</xdr:row>
          <xdr:rowOff>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228</xdr:row>
          <xdr:rowOff>0</xdr:rowOff>
        </xdr:from>
        <xdr:to>
          <xdr:col>4</xdr:col>
          <xdr:colOff>295275</xdr:colOff>
          <xdr:row>229</xdr:row>
          <xdr:rowOff>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228</xdr:row>
          <xdr:rowOff>0</xdr:rowOff>
        </xdr:from>
        <xdr:to>
          <xdr:col>4</xdr:col>
          <xdr:colOff>295275</xdr:colOff>
          <xdr:row>229</xdr:row>
          <xdr:rowOff>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231</xdr:row>
          <xdr:rowOff>9525</xdr:rowOff>
        </xdr:from>
        <xdr:to>
          <xdr:col>4</xdr:col>
          <xdr:colOff>295275</xdr:colOff>
          <xdr:row>232</xdr:row>
          <xdr:rowOff>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232</xdr:row>
          <xdr:rowOff>0</xdr:rowOff>
        </xdr:from>
        <xdr:to>
          <xdr:col>4</xdr:col>
          <xdr:colOff>295275</xdr:colOff>
          <xdr:row>233</xdr:row>
          <xdr:rowOff>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232</xdr:row>
          <xdr:rowOff>0</xdr:rowOff>
        </xdr:from>
        <xdr:to>
          <xdr:col>4</xdr:col>
          <xdr:colOff>295275</xdr:colOff>
          <xdr:row>233</xdr:row>
          <xdr:rowOff>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235</xdr:row>
          <xdr:rowOff>9525</xdr:rowOff>
        </xdr:from>
        <xdr:to>
          <xdr:col>4</xdr:col>
          <xdr:colOff>295275</xdr:colOff>
          <xdr:row>236</xdr:row>
          <xdr:rowOff>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236</xdr:row>
          <xdr:rowOff>0</xdr:rowOff>
        </xdr:from>
        <xdr:to>
          <xdr:col>4</xdr:col>
          <xdr:colOff>295275</xdr:colOff>
          <xdr:row>237</xdr:row>
          <xdr:rowOff>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236</xdr:row>
          <xdr:rowOff>0</xdr:rowOff>
        </xdr:from>
        <xdr:to>
          <xdr:col>4</xdr:col>
          <xdr:colOff>295275</xdr:colOff>
          <xdr:row>237</xdr:row>
          <xdr:rowOff>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239</xdr:row>
          <xdr:rowOff>9525</xdr:rowOff>
        </xdr:from>
        <xdr:to>
          <xdr:col>4</xdr:col>
          <xdr:colOff>295275</xdr:colOff>
          <xdr:row>240</xdr:row>
          <xdr:rowOff>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240</xdr:row>
          <xdr:rowOff>0</xdr:rowOff>
        </xdr:from>
        <xdr:to>
          <xdr:col>4</xdr:col>
          <xdr:colOff>295275</xdr:colOff>
          <xdr:row>241</xdr:row>
          <xdr:rowOff>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240</xdr:row>
          <xdr:rowOff>0</xdr:rowOff>
        </xdr:from>
        <xdr:to>
          <xdr:col>4</xdr:col>
          <xdr:colOff>295275</xdr:colOff>
          <xdr:row>241</xdr:row>
          <xdr:rowOff>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243</xdr:row>
          <xdr:rowOff>9525</xdr:rowOff>
        </xdr:from>
        <xdr:to>
          <xdr:col>4</xdr:col>
          <xdr:colOff>295275</xdr:colOff>
          <xdr:row>244</xdr:row>
          <xdr:rowOff>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244</xdr:row>
          <xdr:rowOff>0</xdr:rowOff>
        </xdr:from>
        <xdr:to>
          <xdr:col>4</xdr:col>
          <xdr:colOff>295275</xdr:colOff>
          <xdr:row>245</xdr:row>
          <xdr:rowOff>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244</xdr:row>
          <xdr:rowOff>0</xdr:rowOff>
        </xdr:from>
        <xdr:to>
          <xdr:col>4</xdr:col>
          <xdr:colOff>295275</xdr:colOff>
          <xdr:row>245</xdr:row>
          <xdr:rowOff>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247</xdr:row>
          <xdr:rowOff>9525</xdr:rowOff>
        </xdr:from>
        <xdr:to>
          <xdr:col>4</xdr:col>
          <xdr:colOff>295275</xdr:colOff>
          <xdr:row>248</xdr:row>
          <xdr:rowOff>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248</xdr:row>
          <xdr:rowOff>0</xdr:rowOff>
        </xdr:from>
        <xdr:to>
          <xdr:col>4</xdr:col>
          <xdr:colOff>295275</xdr:colOff>
          <xdr:row>249</xdr:row>
          <xdr:rowOff>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248</xdr:row>
          <xdr:rowOff>0</xdr:rowOff>
        </xdr:from>
        <xdr:to>
          <xdr:col>4</xdr:col>
          <xdr:colOff>295275</xdr:colOff>
          <xdr:row>249</xdr:row>
          <xdr:rowOff>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601627</xdr:colOff>
      <xdr:row>11</xdr:row>
      <xdr:rowOff>26392</xdr:rowOff>
    </xdr:from>
    <xdr:to>
      <xdr:col>14</xdr:col>
      <xdr:colOff>496555</xdr:colOff>
      <xdr:row>13</xdr:row>
      <xdr:rowOff>93144</xdr:rowOff>
    </xdr:to>
    <xdr:pic>
      <xdr:nvPicPr>
        <xdr:cNvPr id="3" name="Elemento grafico 2" descr="Grafico a barre con andamento ascendente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96DAC541-7B7A-43D3-8B79-37D633B846F1}">
              <asvg:svgBlip xmlns=""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5109509" y="2514098"/>
          <a:ext cx="500046" cy="500046"/>
        </a:xfrm>
        <a:prstGeom prst="rect">
          <a:avLst/>
        </a:prstGeom>
      </xdr:spPr>
    </xdr:pic>
    <xdr:clientData/>
  </xdr:twoCellAnchor>
  <xdr:twoCellAnchor>
    <xdr:from>
      <xdr:col>13</xdr:col>
      <xdr:colOff>515471</xdr:colOff>
      <xdr:row>12</xdr:row>
      <xdr:rowOff>171824</xdr:rowOff>
    </xdr:from>
    <xdr:to>
      <xdr:col>15</xdr:col>
      <xdr:colOff>433295</xdr:colOff>
      <xdr:row>16</xdr:row>
      <xdr:rowOff>14942</xdr:rowOff>
    </xdr:to>
    <xdr:sp macro="" textlink="">
      <xdr:nvSpPr>
        <xdr:cNvPr id="103" name="Freccia destra con strisce 102">
          <a:hlinkClick xmlns:r="http://schemas.openxmlformats.org/officeDocument/2006/relationships" r:id="rId5"/>
          <a:extLst>
            <a:ext uri="{FF2B5EF4-FFF2-40B4-BE49-F238E27FC236}">
              <a16:creationId xmlns="" xmlns:a16="http://schemas.microsoft.com/office/drawing/2014/main" id="{00000000-0008-0000-0100-000067000000}"/>
            </a:ext>
          </a:extLst>
        </xdr:cNvPr>
        <xdr:cNvSpPr/>
      </xdr:nvSpPr>
      <xdr:spPr>
        <a:xfrm>
          <a:off x="11579412" y="2300942"/>
          <a:ext cx="1128059" cy="709706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tIns="0" bIns="0" rtlCol="0" anchor="ctr"/>
        <a:lstStyle/>
        <a:p>
          <a:pPr algn="ctr"/>
          <a:r>
            <a:rPr lang="it-IT" sz="800">
              <a:latin typeface="Segoe UI" panose="020B0502040204020203" pitchFamily="34" charset="0"/>
              <a:cs typeface="Segoe UI" panose="020B0502040204020203" pitchFamily="34" charset="0"/>
            </a:rPr>
            <a:t>Vai al Riepilogo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11</xdr:row>
          <xdr:rowOff>9525</xdr:rowOff>
        </xdr:from>
        <xdr:to>
          <xdr:col>4</xdr:col>
          <xdr:colOff>295275</xdr:colOff>
          <xdr:row>11</xdr:row>
          <xdr:rowOff>209550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11</xdr:row>
          <xdr:rowOff>209550</xdr:rowOff>
        </xdr:from>
        <xdr:to>
          <xdr:col>4</xdr:col>
          <xdr:colOff>295275</xdr:colOff>
          <xdr:row>12</xdr:row>
          <xdr:rowOff>200025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50</xdr:row>
          <xdr:rowOff>9525</xdr:rowOff>
        </xdr:from>
        <xdr:to>
          <xdr:col>4</xdr:col>
          <xdr:colOff>295275</xdr:colOff>
          <xdr:row>51</xdr:row>
          <xdr:rowOff>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51</xdr:row>
          <xdr:rowOff>0</xdr:rowOff>
        </xdr:from>
        <xdr:to>
          <xdr:col>4</xdr:col>
          <xdr:colOff>295275</xdr:colOff>
          <xdr:row>52</xdr:row>
          <xdr:rowOff>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54</xdr:row>
          <xdr:rowOff>9525</xdr:rowOff>
        </xdr:from>
        <xdr:to>
          <xdr:col>4</xdr:col>
          <xdr:colOff>295275</xdr:colOff>
          <xdr:row>55</xdr:row>
          <xdr:rowOff>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55</xdr:row>
          <xdr:rowOff>0</xdr:rowOff>
        </xdr:from>
        <xdr:to>
          <xdr:col>4</xdr:col>
          <xdr:colOff>295275</xdr:colOff>
          <xdr:row>56</xdr:row>
          <xdr:rowOff>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56</xdr:row>
          <xdr:rowOff>0</xdr:rowOff>
        </xdr:from>
        <xdr:to>
          <xdr:col>4</xdr:col>
          <xdr:colOff>295275</xdr:colOff>
          <xdr:row>56</xdr:row>
          <xdr:rowOff>200025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209</xdr:row>
          <xdr:rowOff>9525</xdr:rowOff>
        </xdr:from>
        <xdr:to>
          <xdr:col>4</xdr:col>
          <xdr:colOff>295275</xdr:colOff>
          <xdr:row>210</xdr:row>
          <xdr:rowOff>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210</xdr:row>
          <xdr:rowOff>0</xdr:rowOff>
        </xdr:from>
        <xdr:to>
          <xdr:col>4</xdr:col>
          <xdr:colOff>295275</xdr:colOff>
          <xdr:row>211</xdr:row>
          <xdr:rowOff>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210</xdr:row>
          <xdr:rowOff>0</xdr:rowOff>
        </xdr:from>
        <xdr:to>
          <xdr:col>4</xdr:col>
          <xdr:colOff>295275</xdr:colOff>
          <xdr:row>211</xdr:row>
          <xdr:rowOff>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217</xdr:row>
          <xdr:rowOff>9525</xdr:rowOff>
        </xdr:from>
        <xdr:to>
          <xdr:col>4</xdr:col>
          <xdr:colOff>295275</xdr:colOff>
          <xdr:row>218</xdr:row>
          <xdr:rowOff>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218</xdr:row>
          <xdr:rowOff>0</xdr:rowOff>
        </xdr:from>
        <xdr:to>
          <xdr:col>4</xdr:col>
          <xdr:colOff>295275</xdr:colOff>
          <xdr:row>219</xdr:row>
          <xdr:rowOff>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218</xdr:row>
          <xdr:rowOff>0</xdr:rowOff>
        </xdr:from>
        <xdr:to>
          <xdr:col>4</xdr:col>
          <xdr:colOff>295275</xdr:colOff>
          <xdr:row>219</xdr:row>
          <xdr:rowOff>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57</xdr:row>
          <xdr:rowOff>0</xdr:rowOff>
        </xdr:from>
        <xdr:to>
          <xdr:col>4</xdr:col>
          <xdr:colOff>295275</xdr:colOff>
          <xdr:row>57</xdr:row>
          <xdr:rowOff>190500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26</xdr:row>
          <xdr:rowOff>9525</xdr:rowOff>
        </xdr:from>
        <xdr:to>
          <xdr:col>4</xdr:col>
          <xdr:colOff>295275</xdr:colOff>
          <xdr:row>27</xdr:row>
          <xdr:rowOff>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26</xdr:row>
          <xdr:rowOff>219075</xdr:rowOff>
        </xdr:from>
        <xdr:to>
          <xdr:col>4</xdr:col>
          <xdr:colOff>295275</xdr:colOff>
          <xdr:row>28</xdr:row>
          <xdr:rowOff>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27</xdr:row>
          <xdr:rowOff>209550</xdr:rowOff>
        </xdr:from>
        <xdr:to>
          <xdr:col>4</xdr:col>
          <xdr:colOff>295275</xdr:colOff>
          <xdr:row>28</xdr:row>
          <xdr:rowOff>200025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28</xdr:row>
          <xdr:rowOff>200025</xdr:rowOff>
        </xdr:from>
        <xdr:to>
          <xdr:col>4</xdr:col>
          <xdr:colOff>295275</xdr:colOff>
          <xdr:row>29</xdr:row>
          <xdr:rowOff>200025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29</xdr:row>
          <xdr:rowOff>190500</xdr:rowOff>
        </xdr:from>
        <xdr:to>
          <xdr:col>4</xdr:col>
          <xdr:colOff>295275</xdr:colOff>
          <xdr:row>30</xdr:row>
          <xdr:rowOff>190500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33</xdr:row>
          <xdr:rowOff>200025</xdr:rowOff>
        </xdr:from>
        <xdr:to>
          <xdr:col>4</xdr:col>
          <xdr:colOff>295275</xdr:colOff>
          <xdr:row>34</xdr:row>
          <xdr:rowOff>200025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30</xdr:row>
          <xdr:rowOff>190500</xdr:rowOff>
        </xdr:from>
        <xdr:to>
          <xdr:col>4</xdr:col>
          <xdr:colOff>295275</xdr:colOff>
          <xdr:row>31</xdr:row>
          <xdr:rowOff>200025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31</xdr:row>
          <xdr:rowOff>190500</xdr:rowOff>
        </xdr:from>
        <xdr:to>
          <xdr:col>4</xdr:col>
          <xdr:colOff>295275</xdr:colOff>
          <xdr:row>32</xdr:row>
          <xdr:rowOff>200025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32</xdr:row>
          <xdr:rowOff>200025</xdr:rowOff>
        </xdr:from>
        <xdr:to>
          <xdr:col>4</xdr:col>
          <xdr:colOff>295275</xdr:colOff>
          <xdr:row>33</xdr:row>
          <xdr:rowOff>200025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165</xdr:row>
          <xdr:rowOff>9525</xdr:rowOff>
        </xdr:from>
        <xdr:to>
          <xdr:col>4</xdr:col>
          <xdr:colOff>295275</xdr:colOff>
          <xdr:row>166</xdr:row>
          <xdr:rowOff>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166</xdr:row>
          <xdr:rowOff>0</xdr:rowOff>
        </xdr:from>
        <xdr:to>
          <xdr:col>4</xdr:col>
          <xdr:colOff>295275</xdr:colOff>
          <xdr:row>167</xdr:row>
          <xdr:rowOff>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167</xdr:row>
          <xdr:rowOff>0</xdr:rowOff>
        </xdr:from>
        <xdr:to>
          <xdr:col>4</xdr:col>
          <xdr:colOff>295275</xdr:colOff>
          <xdr:row>167</xdr:row>
          <xdr:rowOff>200025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168</xdr:row>
          <xdr:rowOff>0</xdr:rowOff>
        </xdr:from>
        <xdr:to>
          <xdr:col>4</xdr:col>
          <xdr:colOff>295275</xdr:colOff>
          <xdr:row>168</xdr:row>
          <xdr:rowOff>190500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</xdr:row>
          <xdr:rowOff>9525</xdr:rowOff>
        </xdr:from>
        <xdr:to>
          <xdr:col>4</xdr:col>
          <xdr:colOff>295275</xdr:colOff>
          <xdr:row>7</xdr:row>
          <xdr:rowOff>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0</xdr:rowOff>
        </xdr:from>
        <xdr:to>
          <xdr:col>4</xdr:col>
          <xdr:colOff>295275</xdr:colOff>
          <xdr:row>8</xdr:row>
          <xdr:rowOff>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211666</xdr:colOff>
      <xdr:row>0</xdr:row>
      <xdr:rowOff>209176</xdr:rowOff>
    </xdr:from>
    <xdr:to>
      <xdr:col>20</xdr:col>
      <xdr:colOff>470646</xdr:colOff>
      <xdr:row>4</xdr:row>
      <xdr:rowOff>22411</xdr:rowOff>
    </xdr:to>
    <xdr:sp macro="" textlink="">
      <xdr:nvSpPr>
        <xdr:cNvPr id="2" name="Freccia a destra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9450916" y="209176"/>
          <a:ext cx="872813" cy="691652"/>
        </a:xfrm>
        <a:prstGeom prst="rightArrow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it-IT" sz="700">
              <a:latin typeface="Segoe UI" panose="020B0502040204020203" pitchFamily="34" charset="0"/>
              <a:cs typeface="Segoe UI" panose="020B0502040204020203" pitchFamily="34" charset="0"/>
            </a:rPr>
            <a:t>Dettaglio domande</a:t>
          </a:r>
        </a:p>
      </xdr:txBody>
    </xdr:sp>
    <xdr:clientData/>
  </xdr:twoCellAnchor>
  <xdr:twoCellAnchor>
    <xdr:from>
      <xdr:col>12</xdr:col>
      <xdr:colOff>602105</xdr:colOff>
      <xdr:row>0</xdr:row>
      <xdr:rowOff>127001</xdr:rowOff>
    </xdr:from>
    <xdr:to>
      <xdr:col>14</xdr:col>
      <xdr:colOff>341891</xdr:colOff>
      <xdr:row>2</xdr:row>
      <xdr:rowOff>116794</xdr:rowOff>
    </xdr:to>
    <xdr:sp macro="" textlink="">
      <xdr:nvSpPr>
        <xdr:cNvPr id="15" name="Figura a mano libera 48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SpPr/>
      </xdr:nvSpPr>
      <xdr:spPr>
        <a:xfrm>
          <a:off x="5525223" y="127001"/>
          <a:ext cx="964962" cy="497793"/>
        </a:xfrm>
        <a:custGeom>
          <a:avLst/>
          <a:gdLst>
            <a:gd name="connsiteX0" fmla="*/ 0 w 1279038"/>
            <a:gd name="connsiteY0" fmla="*/ 138565 h 831374"/>
            <a:gd name="connsiteX1" fmla="*/ 138565 w 1279038"/>
            <a:gd name="connsiteY1" fmla="*/ 0 h 831374"/>
            <a:gd name="connsiteX2" fmla="*/ 1140473 w 1279038"/>
            <a:gd name="connsiteY2" fmla="*/ 0 h 831374"/>
            <a:gd name="connsiteX3" fmla="*/ 1279038 w 1279038"/>
            <a:gd name="connsiteY3" fmla="*/ 138565 h 831374"/>
            <a:gd name="connsiteX4" fmla="*/ 1279038 w 1279038"/>
            <a:gd name="connsiteY4" fmla="*/ 692809 h 831374"/>
            <a:gd name="connsiteX5" fmla="*/ 1140473 w 1279038"/>
            <a:gd name="connsiteY5" fmla="*/ 831374 h 831374"/>
            <a:gd name="connsiteX6" fmla="*/ 138565 w 1279038"/>
            <a:gd name="connsiteY6" fmla="*/ 831374 h 831374"/>
            <a:gd name="connsiteX7" fmla="*/ 0 w 1279038"/>
            <a:gd name="connsiteY7" fmla="*/ 692809 h 831374"/>
            <a:gd name="connsiteX8" fmla="*/ 0 w 1279038"/>
            <a:gd name="connsiteY8" fmla="*/ 138565 h 8313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279038" h="831374">
              <a:moveTo>
                <a:pt x="0" y="138565"/>
              </a:moveTo>
              <a:cubicBezTo>
                <a:pt x="0" y="62038"/>
                <a:pt x="62038" y="0"/>
                <a:pt x="138565" y="0"/>
              </a:cubicBezTo>
              <a:lnTo>
                <a:pt x="1140473" y="0"/>
              </a:lnTo>
              <a:cubicBezTo>
                <a:pt x="1217000" y="0"/>
                <a:pt x="1279038" y="62038"/>
                <a:pt x="1279038" y="138565"/>
              </a:cubicBezTo>
              <a:lnTo>
                <a:pt x="1279038" y="692809"/>
              </a:lnTo>
              <a:cubicBezTo>
                <a:pt x="1279038" y="769336"/>
                <a:pt x="1217000" y="831374"/>
                <a:pt x="1140473" y="831374"/>
              </a:cubicBezTo>
              <a:lnTo>
                <a:pt x="138565" y="831374"/>
              </a:lnTo>
              <a:cubicBezTo>
                <a:pt x="62038" y="831374"/>
                <a:pt x="0" y="769336"/>
                <a:pt x="0" y="692809"/>
              </a:cubicBezTo>
              <a:lnTo>
                <a:pt x="0" y="138565"/>
              </a:lnTo>
              <a:close/>
            </a:path>
          </a:pathLst>
        </a:custGeom>
        <a:solidFill>
          <a:srgbClr val="002060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2">
            <a:hueOff val="0"/>
            <a:satOff val="0"/>
            <a:lumOff val="0"/>
            <a:alphaOff val="0"/>
          </a:schemeClr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I</a:t>
          </a:r>
        </a:p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Pianificazione</a:t>
          </a:r>
        </a:p>
      </xdr:txBody>
    </xdr:sp>
    <xdr:clientData/>
  </xdr:twoCellAnchor>
  <xdr:twoCellAnchor>
    <xdr:from>
      <xdr:col>9</xdr:col>
      <xdr:colOff>165560</xdr:colOff>
      <xdr:row>0</xdr:row>
      <xdr:rowOff>280994</xdr:rowOff>
    </xdr:from>
    <xdr:to>
      <xdr:col>17</xdr:col>
      <xdr:colOff>610881</xdr:colOff>
      <xdr:row>42</xdr:row>
      <xdr:rowOff>130835</xdr:rowOff>
    </xdr:to>
    <xdr:graphicFrame macro="">
      <xdr:nvGraphicFramePr>
        <xdr:cNvPr id="14" name="Grafico 13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346406</xdr:colOff>
      <xdr:row>11</xdr:row>
      <xdr:rowOff>127299</xdr:rowOff>
    </xdr:from>
    <xdr:to>
      <xdr:col>18</xdr:col>
      <xdr:colOff>128519</xdr:colOff>
      <xdr:row>23</xdr:row>
      <xdr:rowOff>76484</xdr:rowOff>
    </xdr:to>
    <xdr:sp macro="" textlink="">
      <xdr:nvSpPr>
        <xdr:cNvPr id="16" name="Figura a mano libera 52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SpPr/>
      </xdr:nvSpPr>
      <xdr:spPr>
        <a:xfrm>
          <a:off x="7773145" y="2363603"/>
          <a:ext cx="1018983" cy="495838"/>
        </a:xfrm>
        <a:custGeom>
          <a:avLst/>
          <a:gdLst>
            <a:gd name="connsiteX0" fmla="*/ 0 w 1279038"/>
            <a:gd name="connsiteY0" fmla="*/ 138565 h 831374"/>
            <a:gd name="connsiteX1" fmla="*/ 138565 w 1279038"/>
            <a:gd name="connsiteY1" fmla="*/ 0 h 831374"/>
            <a:gd name="connsiteX2" fmla="*/ 1140473 w 1279038"/>
            <a:gd name="connsiteY2" fmla="*/ 0 h 831374"/>
            <a:gd name="connsiteX3" fmla="*/ 1279038 w 1279038"/>
            <a:gd name="connsiteY3" fmla="*/ 138565 h 831374"/>
            <a:gd name="connsiteX4" fmla="*/ 1279038 w 1279038"/>
            <a:gd name="connsiteY4" fmla="*/ 692809 h 831374"/>
            <a:gd name="connsiteX5" fmla="*/ 1140473 w 1279038"/>
            <a:gd name="connsiteY5" fmla="*/ 831374 h 831374"/>
            <a:gd name="connsiteX6" fmla="*/ 138565 w 1279038"/>
            <a:gd name="connsiteY6" fmla="*/ 831374 h 831374"/>
            <a:gd name="connsiteX7" fmla="*/ 0 w 1279038"/>
            <a:gd name="connsiteY7" fmla="*/ 692809 h 831374"/>
            <a:gd name="connsiteX8" fmla="*/ 0 w 1279038"/>
            <a:gd name="connsiteY8" fmla="*/ 138565 h 8313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279038" h="831374">
              <a:moveTo>
                <a:pt x="0" y="138565"/>
              </a:moveTo>
              <a:cubicBezTo>
                <a:pt x="0" y="62038"/>
                <a:pt x="62038" y="0"/>
                <a:pt x="138565" y="0"/>
              </a:cubicBezTo>
              <a:lnTo>
                <a:pt x="1140473" y="0"/>
              </a:lnTo>
              <a:cubicBezTo>
                <a:pt x="1217000" y="0"/>
                <a:pt x="1279038" y="62038"/>
                <a:pt x="1279038" y="138565"/>
              </a:cubicBezTo>
              <a:lnTo>
                <a:pt x="1279038" y="692809"/>
              </a:lnTo>
              <a:cubicBezTo>
                <a:pt x="1279038" y="769336"/>
                <a:pt x="1217000" y="831374"/>
                <a:pt x="1140473" y="831374"/>
              </a:cubicBezTo>
              <a:lnTo>
                <a:pt x="138565" y="831374"/>
              </a:lnTo>
              <a:cubicBezTo>
                <a:pt x="62038" y="831374"/>
                <a:pt x="0" y="769336"/>
                <a:pt x="0" y="692809"/>
              </a:cubicBezTo>
              <a:lnTo>
                <a:pt x="0" y="138565"/>
              </a:lnTo>
              <a:close/>
            </a:path>
          </a:pathLst>
        </a:custGeom>
        <a:solidFill>
          <a:srgbClr val="0070C0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6">
            <a:hueOff val="0"/>
            <a:satOff val="0"/>
            <a:lumOff val="0"/>
            <a:alphaOff val="0"/>
          </a:schemeClr>
        </a:fillRef>
        <a:effectRef idx="0">
          <a:schemeClr val="accent6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III</a:t>
          </a:r>
        </a:p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Performance individuale</a:t>
          </a:r>
        </a:p>
      </xdr:txBody>
    </xdr:sp>
    <xdr:clientData/>
  </xdr:twoCellAnchor>
  <xdr:twoCellAnchor>
    <xdr:from>
      <xdr:col>14</xdr:col>
      <xdr:colOff>549062</xdr:colOff>
      <xdr:row>41</xdr:row>
      <xdr:rowOff>35761</xdr:rowOff>
    </xdr:from>
    <xdr:to>
      <xdr:col>16</xdr:col>
      <xdr:colOff>318715</xdr:colOff>
      <xdr:row>44</xdr:row>
      <xdr:rowOff>70551</xdr:rowOff>
    </xdr:to>
    <xdr:sp macro="" textlink="">
      <xdr:nvSpPr>
        <xdr:cNvPr id="17" name="Figura a mano libera 53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SpPr/>
      </xdr:nvSpPr>
      <xdr:spPr>
        <a:xfrm>
          <a:off x="6738932" y="3547587"/>
          <a:ext cx="1006522" cy="581442"/>
        </a:xfrm>
        <a:custGeom>
          <a:avLst/>
          <a:gdLst>
            <a:gd name="connsiteX0" fmla="*/ 0 w 1279038"/>
            <a:gd name="connsiteY0" fmla="*/ 138565 h 831374"/>
            <a:gd name="connsiteX1" fmla="*/ 138565 w 1279038"/>
            <a:gd name="connsiteY1" fmla="*/ 0 h 831374"/>
            <a:gd name="connsiteX2" fmla="*/ 1140473 w 1279038"/>
            <a:gd name="connsiteY2" fmla="*/ 0 h 831374"/>
            <a:gd name="connsiteX3" fmla="*/ 1279038 w 1279038"/>
            <a:gd name="connsiteY3" fmla="*/ 138565 h 831374"/>
            <a:gd name="connsiteX4" fmla="*/ 1279038 w 1279038"/>
            <a:gd name="connsiteY4" fmla="*/ 692809 h 831374"/>
            <a:gd name="connsiteX5" fmla="*/ 1140473 w 1279038"/>
            <a:gd name="connsiteY5" fmla="*/ 831374 h 831374"/>
            <a:gd name="connsiteX6" fmla="*/ 138565 w 1279038"/>
            <a:gd name="connsiteY6" fmla="*/ 831374 h 831374"/>
            <a:gd name="connsiteX7" fmla="*/ 0 w 1279038"/>
            <a:gd name="connsiteY7" fmla="*/ 692809 h 831374"/>
            <a:gd name="connsiteX8" fmla="*/ 0 w 1279038"/>
            <a:gd name="connsiteY8" fmla="*/ 138565 h 8313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279038" h="831374">
              <a:moveTo>
                <a:pt x="0" y="138565"/>
              </a:moveTo>
              <a:cubicBezTo>
                <a:pt x="0" y="62038"/>
                <a:pt x="62038" y="0"/>
                <a:pt x="138565" y="0"/>
              </a:cubicBezTo>
              <a:lnTo>
                <a:pt x="1140473" y="0"/>
              </a:lnTo>
              <a:cubicBezTo>
                <a:pt x="1217000" y="0"/>
                <a:pt x="1279038" y="62038"/>
                <a:pt x="1279038" y="138565"/>
              </a:cubicBezTo>
              <a:lnTo>
                <a:pt x="1279038" y="692809"/>
              </a:lnTo>
              <a:cubicBezTo>
                <a:pt x="1279038" y="769336"/>
                <a:pt x="1217000" y="831374"/>
                <a:pt x="1140473" y="831374"/>
              </a:cubicBezTo>
              <a:lnTo>
                <a:pt x="138565" y="831374"/>
              </a:lnTo>
              <a:cubicBezTo>
                <a:pt x="62038" y="831374"/>
                <a:pt x="0" y="769336"/>
                <a:pt x="0" y="692809"/>
              </a:cubicBezTo>
              <a:lnTo>
                <a:pt x="0" y="138565"/>
              </a:lnTo>
              <a:close/>
            </a:path>
          </a:pathLst>
        </a:custGeom>
        <a:solidFill>
          <a:srgbClr val="8EA9DB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rgbClr r="0" g="0" b="0"/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IV</a:t>
          </a:r>
        </a:p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Rendicontazione</a:t>
          </a:r>
        </a:p>
      </xdr:txBody>
    </xdr:sp>
    <xdr:clientData/>
  </xdr:twoCellAnchor>
  <xdr:twoCellAnchor>
    <xdr:from>
      <xdr:col>10</xdr:col>
      <xdr:colOff>369892</xdr:colOff>
      <xdr:row>41</xdr:row>
      <xdr:rowOff>50391</xdr:rowOff>
    </xdr:from>
    <xdr:to>
      <xdr:col>12</xdr:col>
      <xdr:colOff>557852</xdr:colOff>
      <xdr:row>44</xdr:row>
      <xdr:rowOff>89540</xdr:rowOff>
    </xdr:to>
    <xdr:sp macro="" textlink="">
      <xdr:nvSpPr>
        <xdr:cNvPr id="18" name="Figura a mano libera 41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SpPr/>
      </xdr:nvSpPr>
      <xdr:spPr>
        <a:xfrm>
          <a:off x="4086022" y="3562217"/>
          <a:ext cx="1424830" cy="585801"/>
        </a:xfrm>
        <a:custGeom>
          <a:avLst/>
          <a:gdLst>
            <a:gd name="connsiteX0" fmla="*/ 0 w 1279038"/>
            <a:gd name="connsiteY0" fmla="*/ 138565 h 831374"/>
            <a:gd name="connsiteX1" fmla="*/ 138565 w 1279038"/>
            <a:gd name="connsiteY1" fmla="*/ 0 h 831374"/>
            <a:gd name="connsiteX2" fmla="*/ 1140473 w 1279038"/>
            <a:gd name="connsiteY2" fmla="*/ 0 h 831374"/>
            <a:gd name="connsiteX3" fmla="*/ 1279038 w 1279038"/>
            <a:gd name="connsiteY3" fmla="*/ 138565 h 831374"/>
            <a:gd name="connsiteX4" fmla="*/ 1279038 w 1279038"/>
            <a:gd name="connsiteY4" fmla="*/ 692809 h 831374"/>
            <a:gd name="connsiteX5" fmla="*/ 1140473 w 1279038"/>
            <a:gd name="connsiteY5" fmla="*/ 831374 h 831374"/>
            <a:gd name="connsiteX6" fmla="*/ 138565 w 1279038"/>
            <a:gd name="connsiteY6" fmla="*/ 831374 h 831374"/>
            <a:gd name="connsiteX7" fmla="*/ 0 w 1279038"/>
            <a:gd name="connsiteY7" fmla="*/ 692809 h 831374"/>
            <a:gd name="connsiteX8" fmla="*/ 0 w 1279038"/>
            <a:gd name="connsiteY8" fmla="*/ 138565 h 8313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279038" h="831374">
              <a:moveTo>
                <a:pt x="0" y="138565"/>
              </a:moveTo>
              <a:cubicBezTo>
                <a:pt x="0" y="62038"/>
                <a:pt x="62038" y="0"/>
                <a:pt x="138565" y="0"/>
              </a:cubicBezTo>
              <a:lnTo>
                <a:pt x="1140473" y="0"/>
              </a:lnTo>
              <a:cubicBezTo>
                <a:pt x="1217000" y="0"/>
                <a:pt x="1279038" y="62038"/>
                <a:pt x="1279038" y="138565"/>
              </a:cubicBezTo>
              <a:lnTo>
                <a:pt x="1279038" y="692809"/>
              </a:lnTo>
              <a:cubicBezTo>
                <a:pt x="1279038" y="769336"/>
                <a:pt x="1217000" y="831374"/>
                <a:pt x="1140473" y="831374"/>
              </a:cubicBezTo>
              <a:lnTo>
                <a:pt x="138565" y="831374"/>
              </a:lnTo>
              <a:cubicBezTo>
                <a:pt x="62038" y="831374"/>
                <a:pt x="0" y="769336"/>
                <a:pt x="0" y="692809"/>
              </a:cubicBezTo>
              <a:lnTo>
                <a:pt x="0" y="138565"/>
              </a:lnTo>
              <a:close/>
            </a:path>
          </a:pathLst>
        </a:custGeom>
        <a:solidFill>
          <a:srgbClr val="8497B0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2">
            <a:hueOff val="0"/>
            <a:satOff val="0"/>
            <a:lumOff val="0"/>
            <a:alphaOff val="0"/>
          </a:schemeClr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SMVP</a:t>
          </a:r>
        </a:p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Sistema di misurazione e valutazione e aspetti generali</a:t>
          </a:r>
        </a:p>
      </xdr:txBody>
    </xdr:sp>
    <xdr:clientData/>
  </xdr:twoCellAnchor>
  <xdr:twoCellAnchor>
    <xdr:from>
      <xdr:col>9</xdr:col>
      <xdr:colOff>610101</xdr:colOff>
      <xdr:row>3</xdr:row>
      <xdr:rowOff>67579</xdr:rowOff>
    </xdr:from>
    <xdr:to>
      <xdr:col>11</xdr:col>
      <xdr:colOff>368515</xdr:colOff>
      <xdr:row>5</xdr:row>
      <xdr:rowOff>163988</xdr:rowOff>
    </xdr:to>
    <xdr:sp macro="" textlink="">
      <xdr:nvSpPr>
        <xdr:cNvPr id="19" name="Figura a mano libera 43">
          <a:extLst>
            <a:ext uri="{FF2B5EF4-FFF2-40B4-BE49-F238E27FC236}">
              <a16:creationId xmlns="" xmlns:a16="http://schemas.microsoft.com/office/drawing/2014/main" id="{00000000-0008-0000-0200-000013000000}"/>
            </a:ext>
          </a:extLst>
        </xdr:cNvPr>
        <xdr:cNvSpPr/>
      </xdr:nvSpPr>
      <xdr:spPr>
        <a:xfrm>
          <a:off x="3707797" y="763318"/>
          <a:ext cx="995283" cy="482931"/>
        </a:xfrm>
        <a:custGeom>
          <a:avLst/>
          <a:gdLst>
            <a:gd name="connsiteX0" fmla="*/ 0 w 1279038"/>
            <a:gd name="connsiteY0" fmla="*/ 138565 h 831374"/>
            <a:gd name="connsiteX1" fmla="*/ 138565 w 1279038"/>
            <a:gd name="connsiteY1" fmla="*/ 0 h 831374"/>
            <a:gd name="connsiteX2" fmla="*/ 1140473 w 1279038"/>
            <a:gd name="connsiteY2" fmla="*/ 0 h 831374"/>
            <a:gd name="connsiteX3" fmla="*/ 1279038 w 1279038"/>
            <a:gd name="connsiteY3" fmla="*/ 138565 h 831374"/>
            <a:gd name="connsiteX4" fmla="*/ 1279038 w 1279038"/>
            <a:gd name="connsiteY4" fmla="*/ 692809 h 831374"/>
            <a:gd name="connsiteX5" fmla="*/ 1140473 w 1279038"/>
            <a:gd name="connsiteY5" fmla="*/ 831374 h 831374"/>
            <a:gd name="connsiteX6" fmla="*/ 138565 w 1279038"/>
            <a:gd name="connsiteY6" fmla="*/ 831374 h 831374"/>
            <a:gd name="connsiteX7" fmla="*/ 0 w 1279038"/>
            <a:gd name="connsiteY7" fmla="*/ 692809 h 831374"/>
            <a:gd name="connsiteX8" fmla="*/ 0 w 1279038"/>
            <a:gd name="connsiteY8" fmla="*/ 138565 h 8313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279038" h="831374">
              <a:moveTo>
                <a:pt x="0" y="138565"/>
              </a:moveTo>
              <a:cubicBezTo>
                <a:pt x="0" y="62038"/>
                <a:pt x="62038" y="0"/>
                <a:pt x="138565" y="0"/>
              </a:cubicBezTo>
              <a:lnTo>
                <a:pt x="1140473" y="0"/>
              </a:lnTo>
              <a:cubicBezTo>
                <a:pt x="1217000" y="0"/>
                <a:pt x="1279038" y="62038"/>
                <a:pt x="1279038" y="138565"/>
              </a:cubicBezTo>
              <a:lnTo>
                <a:pt x="1279038" y="692809"/>
              </a:lnTo>
              <a:cubicBezTo>
                <a:pt x="1279038" y="769336"/>
                <a:pt x="1217000" y="831374"/>
                <a:pt x="1140473" y="831374"/>
              </a:cubicBezTo>
              <a:lnTo>
                <a:pt x="138565" y="831374"/>
              </a:lnTo>
              <a:cubicBezTo>
                <a:pt x="62038" y="831374"/>
                <a:pt x="0" y="769336"/>
                <a:pt x="0" y="692809"/>
              </a:cubicBezTo>
              <a:lnTo>
                <a:pt x="0" y="138565"/>
              </a:lnTo>
              <a:close/>
            </a:path>
          </a:pathLst>
        </a:custGeom>
        <a:solidFill>
          <a:srgbClr val="3333CC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2">
            <a:hueOff val="0"/>
            <a:satOff val="0"/>
            <a:lumOff val="0"/>
            <a:alphaOff val="0"/>
          </a:schemeClr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R</a:t>
          </a:r>
        </a:p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Relazione sulla performance</a:t>
          </a:r>
        </a:p>
      </xdr:txBody>
    </xdr:sp>
    <xdr:clientData/>
  </xdr:twoCellAnchor>
  <xdr:twoCellAnchor>
    <xdr:from>
      <xdr:col>9</xdr:col>
      <xdr:colOff>204006</xdr:colOff>
      <xdr:row>11</xdr:row>
      <xdr:rowOff>115675</xdr:rowOff>
    </xdr:from>
    <xdr:to>
      <xdr:col>10</xdr:col>
      <xdr:colOff>567184</xdr:colOff>
      <xdr:row>23</xdr:row>
      <xdr:rowOff>76483</xdr:rowOff>
    </xdr:to>
    <xdr:sp macro="" textlink="">
      <xdr:nvSpPr>
        <xdr:cNvPr id="20" name="Figura a mano libera 44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SpPr/>
      </xdr:nvSpPr>
      <xdr:spPr>
        <a:xfrm>
          <a:off x="3301702" y="2351979"/>
          <a:ext cx="981612" cy="507461"/>
        </a:xfrm>
        <a:custGeom>
          <a:avLst/>
          <a:gdLst>
            <a:gd name="connsiteX0" fmla="*/ 0 w 1279038"/>
            <a:gd name="connsiteY0" fmla="*/ 138565 h 831374"/>
            <a:gd name="connsiteX1" fmla="*/ 138565 w 1279038"/>
            <a:gd name="connsiteY1" fmla="*/ 0 h 831374"/>
            <a:gd name="connsiteX2" fmla="*/ 1140473 w 1279038"/>
            <a:gd name="connsiteY2" fmla="*/ 0 h 831374"/>
            <a:gd name="connsiteX3" fmla="*/ 1279038 w 1279038"/>
            <a:gd name="connsiteY3" fmla="*/ 138565 h 831374"/>
            <a:gd name="connsiteX4" fmla="*/ 1279038 w 1279038"/>
            <a:gd name="connsiteY4" fmla="*/ 692809 h 831374"/>
            <a:gd name="connsiteX5" fmla="*/ 1140473 w 1279038"/>
            <a:gd name="connsiteY5" fmla="*/ 831374 h 831374"/>
            <a:gd name="connsiteX6" fmla="*/ 138565 w 1279038"/>
            <a:gd name="connsiteY6" fmla="*/ 831374 h 831374"/>
            <a:gd name="connsiteX7" fmla="*/ 0 w 1279038"/>
            <a:gd name="connsiteY7" fmla="*/ 692809 h 831374"/>
            <a:gd name="connsiteX8" fmla="*/ 0 w 1279038"/>
            <a:gd name="connsiteY8" fmla="*/ 138565 h 8313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279038" h="831374">
              <a:moveTo>
                <a:pt x="0" y="138565"/>
              </a:moveTo>
              <a:cubicBezTo>
                <a:pt x="0" y="62038"/>
                <a:pt x="62038" y="0"/>
                <a:pt x="138565" y="0"/>
              </a:cubicBezTo>
              <a:lnTo>
                <a:pt x="1140473" y="0"/>
              </a:lnTo>
              <a:cubicBezTo>
                <a:pt x="1217000" y="0"/>
                <a:pt x="1279038" y="62038"/>
                <a:pt x="1279038" y="138565"/>
              </a:cubicBezTo>
              <a:lnTo>
                <a:pt x="1279038" y="692809"/>
              </a:lnTo>
              <a:cubicBezTo>
                <a:pt x="1279038" y="769336"/>
                <a:pt x="1217000" y="831374"/>
                <a:pt x="1140473" y="831374"/>
              </a:cubicBezTo>
              <a:lnTo>
                <a:pt x="138565" y="831374"/>
              </a:lnTo>
              <a:cubicBezTo>
                <a:pt x="62038" y="831374"/>
                <a:pt x="0" y="769336"/>
                <a:pt x="0" y="692809"/>
              </a:cubicBezTo>
              <a:lnTo>
                <a:pt x="0" y="138565"/>
              </a:lnTo>
              <a:close/>
            </a:path>
          </a:pathLst>
        </a:custGeom>
        <a:solidFill>
          <a:srgbClr val="333F4F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2">
            <a:hueOff val="0"/>
            <a:satOff val="0"/>
            <a:lumOff val="0"/>
            <a:alphaOff val="0"/>
          </a:schemeClr>
        </a:fillRef>
        <a:effectRef idx="0">
          <a:schemeClr val="accent2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P</a:t>
          </a:r>
        </a:p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Piano della performance</a:t>
          </a:r>
        </a:p>
      </xdr:txBody>
    </xdr:sp>
    <xdr:clientData/>
  </xdr:twoCellAnchor>
  <xdr:twoCellAnchor>
    <xdr:from>
      <xdr:col>16</xdr:col>
      <xdr:colOff>13276</xdr:colOff>
      <xdr:row>3</xdr:row>
      <xdr:rowOff>67579</xdr:rowOff>
    </xdr:from>
    <xdr:to>
      <xdr:col>17</xdr:col>
      <xdr:colOff>404293</xdr:colOff>
      <xdr:row>5</xdr:row>
      <xdr:rowOff>163988</xdr:rowOff>
    </xdr:to>
    <xdr:sp macro="" textlink="">
      <xdr:nvSpPr>
        <xdr:cNvPr id="21" name="Figura a mano libera 52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SpPr/>
      </xdr:nvSpPr>
      <xdr:spPr>
        <a:xfrm>
          <a:off x="7440015" y="763318"/>
          <a:ext cx="1009452" cy="482931"/>
        </a:xfrm>
        <a:custGeom>
          <a:avLst/>
          <a:gdLst>
            <a:gd name="connsiteX0" fmla="*/ 0 w 1279038"/>
            <a:gd name="connsiteY0" fmla="*/ 138565 h 831374"/>
            <a:gd name="connsiteX1" fmla="*/ 138565 w 1279038"/>
            <a:gd name="connsiteY1" fmla="*/ 0 h 831374"/>
            <a:gd name="connsiteX2" fmla="*/ 1140473 w 1279038"/>
            <a:gd name="connsiteY2" fmla="*/ 0 h 831374"/>
            <a:gd name="connsiteX3" fmla="*/ 1279038 w 1279038"/>
            <a:gd name="connsiteY3" fmla="*/ 138565 h 831374"/>
            <a:gd name="connsiteX4" fmla="*/ 1279038 w 1279038"/>
            <a:gd name="connsiteY4" fmla="*/ 692809 h 831374"/>
            <a:gd name="connsiteX5" fmla="*/ 1140473 w 1279038"/>
            <a:gd name="connsiteY5" fmla="*/ 831374 h 831374"/>
            <a:gd name="connsiteX6" fmla="*/ 138565 w 1279038"/>
            <a:gd name="connsiteY6" fmla="*/ 831374 h 831374"/>
            <a:gd name="connsiteX7" fmla="*/ 0 w 1279038"/>
            <a:gd name="connsiteY7" fmla="*/ 692809 h 831374"/>
            <a:gd name="connsiteX8" fmla="*/ 0 w 1279038"/>
            <a:gd name="connsiteY8" fmla="*/ 138565 h 8313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279038" h="831374">
              <a:moveTo>
                <a:pt x="0" y="138565"/>
              </a:moveTo>
              <a:cubicBezTo>
                <a:pt x="0" y="62038"/>
                <a:pt x="62038" y="0"/>
                <a:pt x="138565" y="0"/>
              </a:cubicBezTo>
              <a:lnTo>
                <a:pt x="1140473" y="0"/>
              </a:lnTo>
              <a:cubicBezTo>
                <a:pt x="1217000" y="0"/>
                <a:pt x="1279038" y="62038"/>
                <a:pt x="1279038" y="138565"/>
              </a:cubicBezTo>
              <a:lnTo>
                <a:pt x="1279038" y="692809"/>
              </a:lnTo>
              <a:cubicBezTo>
                <a:pt x="1279038" y="769336"/>
                <a:pt x="1217000" y="831374"/>
                <a:pt x="1140473" y="831374"/>
              </a:cubicBezTo>
              <a:lnTo>
                <a:pt x="138565" y="831374"/>
              </a:lnTo>
              <a:cubicBezTo>
                <a:pt x="62038" y="831374"/>
                <a:pt x="0" y="769336"/>
                <a:pt x="0" y="692809"/>
              </a:cubicBezTo>
              <a:lnTo>
                <a:pt x="0" y="138565"/>
              </a:lnTo>
              <a:close/>
            </a:path>
          </a:pathLst>
        </a:custGeom>
        <a:solidFill>
          <a:srgbClr val="00B0F0"/>
        </a:solidFill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6">
            <a:hueOff val="0"/>
            <a:satOff val="0"/>
            <a:lumOff val="0"/>
            <a:alphaOff val="0"/>
          </a:schemeClr>
        </a:fillRef>
        <a:effectRef idx="0">
          <a:schemeClr val="accent6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86304" tIns="86304" rIns="86304" bIns="86304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i="0" kern="1200" cap="none" baseline="0">
              <a:latin typeface="Bookman Old Style" panose="02050604050505020204" pitchFamily="18" charset="0"/>
              <a:cs typeface="Segoe UI" panose="020B0502040204020203" pitchFamily="34" charset="0"/>
            </a:rPr>
            <a:t>II</a:t>
          </a:r>
        </a:p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kern="1200" cap="none" baseline="0">
              <a:latin typeface="Segoe UI" panose="020B0502040204020203" pitchFamily="34" charset="0"/>
              <a:cs typeface="Segoe UI" panose="020B0502040204020203" pitchFamily="34" charset="0"/>
            </a:rPr>
            <a:t>Misurazione e valutazione </a:t>
          </a:r>
        </a:p>
      </xdr:txBody>
    </xdr:sp>
    <xdr:clientData/>
  </xdr:twoCellAnchor>
  <xdr:twoCellAnchor>
    <xdr:from>
      <xdr:col>0</xdr:col>
      <xdr:colOff>322208</xdr:colOff>
      <xdr:row>22</xdr:row>
      <xdr:rowOff>104735</xdr:rowOff>
    </xdr:from>
    <xdr:to>
      <xdr:col>4</xdr:col>
      <xdr:colOff>356055</xdr:colOff>
      <xdr:row>26</xdr:row>
      <xdr:rowOff>85813</xdr:rowOff>
    </xdr:to>
    <xdr:sp macro="" textlink="">
      <xdr:nvSpPr>
        <xdr:cNvPr id="11" name="Freccia destra con strisce 10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/>
      </xdr:nvSpPr>
      <xdr:spPr>
        <a:xfrm flipH="1">
          <a:off x="322208" y="2705474"/>
          <a:ext cx="1077456" cy="709948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tIns="0" bIns="0" rtlCol="0" anchor="ctr"/>
        <a:lstStyle/>
        <a:p>
          <a:pPr algn="ctr"/>
          <a:r>
            <a:rPr lang="it-IT" sz="800">
              <a:latin typeface="Segoe UI" panose="020B0502040204020203" pitchFamily="34" charset="0"/>
              <a:cs typeface="Segoe UI" panose="020B0502040204020203" pitchFamily="34" charset="0"/>
            </a:rPr>
            <a:t>Torna al Questionario</a:t>
          </a:r>
        </a:p>
      </xdr:txBody>
    </xdr:sp>
    <xdr:clientData/>
  </xdr:twoCellAnchor>
  <xdr:twoCellAnchor>
    <xdr:from>
      <xdr:col>1</xdr:col>
      <xdr:colOff>303288</xdr:colOff>
      <xdr:row>10</xdr:row>
      <xdr:rowOff>178576</xdr:rowOff>
    </xdr:from>
    <xdr:to>
      <xdr:col>4</xdr:col>
      <xdr:colOff>231453</xdr:colOff>
      <xdr:row>23</xdr:row>
      <xdr:rowOff>72564</xdr:rowOff>
    </xdr:to>
    <xdr:pic>
      <xdr:nvPicPr>
        <xdr:cNvPr id="4" name="Elemento grafico 3" descr="Elenco di controllo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96DAC541-7B7A-43D3-8B79-37D633B846F1}">
              <asvg:svgBlip xmlns=""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4288" y="2232663"/>
          <a:ext cx="590774" cy="6228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</xdr:row>
          <xdr:rowOff>9525</xdr:rowOff>
        </xdr:from>
        <xdr:to>
          <xdr:col>4</xdr:col>
          <xdr:colOff>295275</xdr:colOff>
          <xdr:row>7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0</xdr:rowOff>
        </xdr:from>
        <xdr:to>
          <xdr:col>4</xdr:col>
          <xdr:colOff>295275</xdr:colOff>
          <xdr:row>8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0</xdr:rowOff>
        </xdr:from>
        <xdr:to>
          <xdr:col>4</xdr:col>
          <xdr:colOff>295275</xdr:colOff>
          <xdr:row>8</xdr:row>
          <xdr:rowOff>200025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8</xdr:row>
          <xdr:rowOff>200025</xdr:rowOff>
        </xdr:from>
        <xdr:to>
          <xdr:col>4</xdr:col>
          <xdr:colOff>295275</xdr:colOff>
          <xdr:row>9</xdr:row>
          <xdr:rowOff>200025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9</xdr:row>
          <xdr:rowOff>200025</xdr:rowOff>
        </xdr:from>
        <xdr:to>
          <xdr:col>4</xdr:col>
          <xdr:colOff>295275</xdr:colOff>
          <xdr:row>10</xdr:row>
          <xdr:rowOff>190500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13</xdr:row>
          <xdr:rowOff>9525</xdr:rowOff>
        </xdr:from>
        <xdr:to>
          <xdr:col>4</xdr:col>
          <xdr:colOff>295275</xdr:colOff>
          <xdr:row>14</xdr:row>
          <xdr:rowOff>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</xdr:row>
          <xdr:rowOff>0</xdr:rowOff>
        </xdr:from>
        <xdr:to>
          <xdr:col>4</xdr:col>
          <xdr:colOff>295275</xdr:colOff>
          <xdr:row>15</xdr:row>
          <xdr:rowOff>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xdr:twoCellAnchor editAs="oneCell">
    <xdr:from>
      <xdr:col>13</xdr:col>
      <xdr:colOff>511979</xdr:colOff>
      <xdr:row>6</xdr:row>
      <xdr:rowOff>11451</xdr:rowOff>
    </xdr:from>
    <xdr:to>
      <xdr:col>14</xdr:col>
      <xdr:colOff>406908</xdr:colOff>
      <xdr:row>8</xdr:row>
      <xdr:rowOff>78203</xdr:rowOff>
    </xdr:to>
    <xdr:pic>
      <xdr:nvPicPr>
        <xdr:cNvPr id="101" name="Elemento grafico 100" descr="Grafico a barre con andamento ascendente">
          <a:extLst>
            <a:ext uri="{FF2B5EF4-FFF2-40B4-BE49-F238E27FC236}">
              <a16:creationId xmlns="" xmlns:a16="http://schemas.microsoft.com/office/drawing/2014/main" id="{00000000-0008-0000-04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=""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4831229" y="1922801"/>
          <a:ext cx="498179" cy="498552"/>
        </a:xfrm>
        <a:prstGeom prst="rect">
          <a:avLst/>
        </a:prstGeom>
      </xdr:spPr>
    </xdr:pic>
    <xdr:clientData/>
  </xdr:twoCellAnchor>
  <xdr:twoCellAnchor>
    <xdr:from>
      <xdr:col>13</xdr:col>
      <xdr:colOff>515471</xdr:colOff>
      <xdr:row>7</xdr:row>
      <xdr:rowOff>171824</xdr:rowOff>
    </xdr:from>
    <xdr:to>
      <xdr:col>15</xdr:col>
      <xdr:colOff>433295</xdr:colOff>
      <xdr:row>11</xdr:row>
      <xdr:rowOff>14942</xdr:rowOff>
    </xdr:to>
    <xdr:sp macro="" textlink="">
      <xdr:nvSpPr>
        <xdr:cNvPr id="102" name="Freccia destra con strisce 101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400-000066000000}"/>
            </a:ext>
          </a:extLst>
        </xdr:cNvPr>
        <xdr:cNvSpPr/>
      </xdr:nvSpPr>
      <xdr:spPr>
        <a:xfrm>
          <a:off x="14834721" y="2299074"/>
          <a:ext cx="1124324" cy="706718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tIns="0" bIns="0" rtlCol="0" anchor="ctr"/>
        <a:lstStyle/>
        <a:p>
          <a:pPr algn="ctr"/>
          <a:r>
            <a:rPr lang="it-IT" sz="800">
              <a:latin typeface="Segoe UI" panose="020B0502040204020203" pitchFamily="34" charset="0"/>
              <a:cs typeface="Segoe UI" panose="020B0502040204020203" pitchFamily="34" charset="0"/>
            </a:rPr>
            <a:t>Vai al Riepilogo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8.xml"/><Relationship Id="rId5" Type="http://schemas.openxmlformats.org/officeDocument/2006/relationships/ctrlProp" Target="../ctrlProps/ctrlProp127.xml"/><Relationship Id="rId10" Type="http://schemas.openxmlformats.org/officeDocument/2006/relationships/ctrlProp" Target="../ctrlProps/ctrlProp132.xml"/><Relationship Id="rId4" Type="http://schemas.openxmlformats.org/officeDocument/2006/relationships/ctrlProp" Target="../ctrlProps/ctrlProp126.xml"/><Relationship Id="rId9" Type="http://schemas.openxmlformats.org/officeDocument/2006/relationships/ctrlProp" Target="../ctrlProps/ctrlProp13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showGridLines="0" zoomScale="115" zoomScaleNormal="115" workbookViewId="0">
      <selection activeCell="E6" sqref="E6"/>
    </sheetView>
  </sheetViews>
  <sheetFormatPr defaultColWidth="8.7109375" defaultRowHeight="16.5" x14ac:dyDescent="0.3"/>
  <cols>
    <col min="1" max="1" width="8.7109375" style="28"/>
    <col min="2" max="2" width="35.85546875" style="28" bestFit="1" customWidth="1"/>
    <col min="3" max="16384" width="8.7109375" style="28"/>
  </cols>
  <sheetData>
    <row r="2" spans="1:6" ht="17.45" x14ac:dyDescent="0.45">
      <c r="A2" s="192"/>
      <c r="B2" s="192" t="s">
        <v>327</v>
      </c>
      <c r="C2" s="192"/>
      <c r="D2" s="192"/>
      <c r="E2" s="192"/>
      <c r="F2" s="192"/>
    </row>
    <row r="3" spans="1:6" x14ac:dyDescent="0.45">
      <c r="B3" s="193" t="s">
        <v>328</v>
      </c>
    </row>
    <row r="7" spans="1:6" x14ac:dyDescent="0.45">
      <c r="A7" s="195" t="s">
        <v>330</v>
      </c>
      <c r="B7" s="196"/>
    </row>
    <row r="10" spans="1:6" x14ac:dyDescent="0.45">
      <c r="B10" s="194" t="s">
        <v>329</v>
      </c>
    </row>
  </sheetData>
  <sheetProtection algorithmName="SHA-512" hashValue="ET56gRN4tJgDrn4Rxm3jGNuFszBh+y1d/621KKet958Siwx48nOWLhPOZC67VQ43EtpSVRDN/OC8hj0moESzlg==" saltValue="1Nq+Ai2J2xC1XGKHhXBahg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O251"/>
  <sheetViews>
    <sheetView showGridLines="0" tabSelected="1" zoomScaleNormal="100" workbookViewId="0">
      <selection activeCell="P238" sqref="P238"/>
    </sheetView>
  </sheetViews>
  <sheetFormatPr defaultColWidth="8.5703125" defaultRowHeight="16.5" x14ac:dyDescent="0.25"/>
  <cols>
    <col min="1" max="1" width="16.140625" style="18" customWidth="1"/>
    <col min="2" max="2" width="5.42578125" style="33" hidden="1" customWidth="1"/>
    <col min="3" max="3" width="3" style="34" hidden="1" customWidth="1"/>
    <col min="4" max="4" width="9.42578125" style="33" bestFit="1" customWidth="1"/>
    <col min="5" max="5" width="5" style="1" customWidth="1"/>
    <col min="6" max="6" width="105.140625" style="2" customWidth="1"/>
    <col min="7" max="7" width="9.140625" style="1" customWidth="1"/>
    <col min="8" max="8" width="8.5703125" style="3" customWidth="1"/>
    <col min="9" max="9" width="13.5703125" style="3" customWidth="1"/>
    <col min="10" max="10" width="8.5703125" style="3" customWidth="1"/>
    <col min="11" max="11" width="10.5703125" style="1" bestFit="1" customWidth="1"/>
    <col min="12" max="12" width="9.7109375" style="1" bestFit="1" customWidth="1"/>
    <col min="13" max="16384" width="8.5703125" style="1"/>
  </cols>
  <sheetData>
    <row r="1" spans="1:15" ht="17.45" x14ac:dyDescent="0.35">
      <c r="A1" s="56" t="s">
        <v>220</v>
      </c>
      <c r="B1" s="57"/>
      <c r="C1" s="58"/>
      <c r="D1" s="57"/>
      <c r="E1" s="59"/>
      <c r="F1" s="60"/>
      <c r="G1" s="59"/>
      <c r="H1" s="61"/>
      <c r="I1" s="61"/>
      <c r="J1" s="61"/>
      <c r="K1" s="59"/>
      <c r="L1" s="59"/>
      <c r="M1" s="145"/>
    </row>
    <row r="2" spans="1:15" x14ac:dyDescent="0.35">
      <c r="A2" s="62"/>
      <c r="B2" s="63"/>
      <c r="C2" s="8"/>
      <c r="D2" s="63"/>
      <c r="E2" s="64"/>
      <c r="F2" s="65"/>
      <c r="G2" s="64"/>
      <c r="H2" s="66"/>
      <c r="I2" s="66" t="s">
        <v>59</v>
      </c>
      <c r="J2" s="66" t="s">
        <v>58</v>
      </c>
      <c r="K2" s="64"/>
      <c r="L2" s="64"/>
      <c r="M2" s="67"/>
    </row>
    <row r="3" spans="1:15" x14ac:dyDescent="0.25">
      <c r="A3" s="68" t="s">
        <v>47</v>
      </c>
      <c r="B3" s="63" t="s">
        <v>2</v>
      </c>
      <c r="C3" s="8" t="s">
        <v>3</v>
      </c>
      <c r="D3" s="9" t="str">
        <f>+CONCATENATE(B3,".",C3)</f>
        <v>I.01</v>
      </c>
      <c r="E3" s="69" t="s">
        <v>6</v>
      </c>
      <c r="F3" s="70"/>
      <c r="G3" s="71"/>
      <c r="H3" s="149"/>
      <c r="I3" s="72">
        <f>+IF(H4="VERO",1,0)</f>
        <v>1</v>
      </c>
      <c r="J3" s="73">
        <f>+SUM(G4)</f>
        <v>1</v>
      </c>
      <c r="K3" s="74" t="str">
        <f>+IF(I3=0,"""","R")</f>
        <v>R</v>
      </c>
      <c r="L3" s="64"/>
      <c r="M3" s="67"/>
    </row>
    <row r="4" spans="1:15" ht="18.75" x14ac:dyDescent="0.25">
      <c r="A4" s="75"/>
      <c r="B4" s="63"/>
      <c r="C4" s="8"/>
      <c r="D4" s="63"/>
      <c r="E4" s="76">
        <v>9</v>
      </c>
      <c r="F4" s="146" t="s">
        <v>1</v>
      </c>
      <c r="G4" s="78">
        <f>+IF(H4="VERO",VLOOKUP(F4,Risposte!$B$3:$C$2082,2,0))</f>
        <v>1</v>
      </c>
      <c r="H4" s="147" t="str">
        <f>+IF(F4="","FALSO","VERO")</f>
        <v>VERO</v>
      </c>
      <c r="I4" s="66"/>
      <c r="J4" s="66"/>
      <c r="K4" s="64"/>
      <c r="L4" s="64"/>
      <c r="M4" s="67"/>
    </row>
    <row r="5" spans="1:15" x14ac:dyDescent="0.35">
      <c r="A5" s="75"/>
      <c r="B5" s="63"/>
      <c r="C5" s="8"/>
      <c r="D5" s="63"/>
      <c r="E5" s="64"/>
      <c r="F5" s="65"/>
      <c r="G5" s="64"/>
      <c r="H5" s="147"/>
      <c r="I5" s="66"/>
      <c r="J5" s="66"/>
      <c r="K5" s="64"/>
      <c r="L5" s="64"/>
      <c r="M5" s="67"/>
      <c r="O5" s="50" t="s">
        <v>223</v>
      </c>
    </row>
    <row r="6" spans="1:15" x14ac:dyDescent="0.25">
      <c r="A6" s="75"/>
      <c r="B6" s="63" t="s">
        <v>2</v>
      </c>
      <c r="C6" s="8" t="s">
        <v>4</v>
      </c>
      <c r="D6" s="9" t="str">
        <f>+CONCATENATE(B6,".",C6)</f>
        <v>I.02</v>
      </c>
      <c r="E6" s="69" t="s">
        <v>283</v>
      </c>
      <c r="F6" s="70"/>
      <c r="G6" s="71"/>
      <c r="H6" s="149"/>
      <c r="I6" s="72">
        <f>+IF(AND(H7=FALSE,H8=FALSE),0,1)</f>
        <v>1</v>
      </c>
      <c r="J6" s="73">
        <f>IF(AND(H7=TRUE,H8=TRUE),"n/d",SUM(G7:G7))</f>
        <v>1</v>
      </c>
      <c r="K6" s="74" t="str">
        <f>IF(AND(H7=TRUE,H8=TRUE),"X",IF(I6=0,"""","R"))</f>
        <v>R</v>
      </c>
      <c r="L6"/>
      <c r="M6" s="67"/>
      <c r="N6" s="51" t="s">
        <v>221</v>
      </c>
      <c r="O6" s="53" t="s">
        <v>224</v>
      </c>
    </row>
    <row r="7" spans="1:15" ht="18.75" x14ac:dyDescent="0.25">
      <c r="A7" s="75"/>
      <c r="B7" s="63"/>
      <c r="C7" s="8"/>
      <c r="D7" s="63"/>
      <c r="E7" s="76"/>
      <c r="F7" s="77" t="s">
        <v>14</v>
      </c>
      <c r="G7" s="78">
        <f>+IF(H7=FALSE,0,1)</f>
        <v>1</v>
      </c>
      <c r="H7" s="147" t="b">
        <v>1</v>
      </c>
      <c r="I7" s="66"/>
      <c r="J7" s="66"/>
      <c r="K7" s="198" t="str">
        <f>IF(AND(H8=TRUE,H7=TRUE),"Non è possibile selezionare contemporaneamente le opzioni &lt;Si&gt; e &lt;No&gt;","")</f>
        <v/>
      </c>
      <c r="L7" s="198"/>
      <c r="M7" s="199"/>
      <c r="N7" s="51" t="s">
        <v>43</v>
      </c>
      <c r="O7" s="54" t="s">
        <v>225</v>
      </c>
    </row>
    <row r="8" spans="1:15" ht="18.75" x14ac:dyDescent="0.25">
      <c r="A8" s="75"/>
      <c r="B8" s="63"/>
      <c r="C8" s="8"/>
      <c r="D8" s="63"/>
      <c r="E8" s="76"/>
      <c r="F8" s="77" t="s">
        <v>16</v>
      </c>
      <c r="G8" s="78">
        <f>+IF(H8=FALSE,0,0)</f>
        <v>0</v>
      </c>
      <c r="H8" s="147" t="b">
        <v>0</v>
      </c>
      <c r="I8" s="66"/>
      <c r="J8" s="66"/>
      <c r="K8" s="198"/>
      <c r="L8" s="198"/>
      <c r="M8" s="199"/>
      <c r="N8" s="52" t="s">
        <v>222</v>
      </c>
      <c r="O8" s="55" t="s">
        <v>226</v>
      </c>
    </row>
    <row r="9" spans="1:15" x14ac:dyDescent="0.35">
      <c r="A9" s="75"/>
      <c r="B9" s="63"/>
      <c r="C9" s="8"/>
      <c r="D9" s="63"/>
      <c r="E9" s="64"/>
      <c r="F9" s="65"/>
      <c r="G9" s="64"/>
      <c r="H9" s="147"/>
      <c r="I9" s="66"/>
      <c r="J9" s="66"/>
      <c r="K9" s="64"/>
      <c r="L9" s="64"/>
      <c r="M9" s="67"/>
    </row>
    <row r="10" spans="1:15" ht="16.5" customHeight="1" x14ac:dyDescent="0.35">
      <c r="A10" s="75"/>
      <c r="B10" s="63" t="s">
        <v>2</v>
      </c>
      <c r="C10" s="8" t="s">
        <v>13</v>
      </c>
      <c r="D10" s="9" t="str">
        <f>+CONCATENATE(B10,".",C10)</f>
        <v>I.03</v>
      </c>
      <c r="E10" s="69" t="s">
        <v>284</v>
      </c>
      <c r="F10" s="70"/>
      <c r="G10" s="71"/>
      <c r="H10" s="149"/>
      <c r="I10" s="72">
        <f>IF(COUNTIF(H11:H17,TRUE)&gt;0,1,0)</f>
        <v>1</v>
      </c>
      <c r="J10" s="73">
        <f>IF(K11&lt;&gt;"","n/d",SUM(G11:G17))</f>
        <v>1</v>
      </c>
      <c r="K10" s="74" t="str">
        <f>IF(AND(H17=TRUE,COUNTIF(H11:H16,TRUE)&gt;0),"X",IF(I10=0,"""","R"))</f>
        <v>R</v>
      </c>
      <c r="L10"/>
      <c r="M10" s="67"/>
    </row>
    <row r="11" spans="1:15" ht="18.75" x14ac:dyDescent="0.25">
      <c r="A11" s="75"/>
      <c r="B11" s="63"/>
      <c r="C11" s="8"/>
      <c r="D11" s="63"/>
      <c r="E11" s="76"/>
      <c r="F11" s="77" t="s">
        <v>251</v>
      </c>
      <c r="G11" s="78">
        <f>+IF(H11=FALSE,0,VLOOKUP(F11,Risposte!$B$3:$C$2082,2,0))</f>
        <v>0.125</v>
      </c>
      <c r="H11" s="147" t="b">
        <v>1</v>
      </c>
      <c r="I11" s="66"/>
      <c r="J11" s="66"/>
      <c r="K11" s="198" t="str">
        <f>IF(AND(H17=TRUE,COUNTIF(H11:H16,TRUE)&gt;0),"Se è stata selezionata l'opzione &lt;Nessuna delle precedenti&gt;, non è possibile selezionare alcuna delle 4 opzioni precedenti","")</f>
        <v/>
      </c>
      <c r="L11" s="198"/>
      <c r="M11" s="199"/>
    </row>
    <row r="12" spans="1:15" ht="18.75" x14ac:dyDescent="0.25">
      <c r="A12" s="75"/>
      <c r="B12" s="63"/>
      <c r="C12" s="8"/>
      <c r="D12" s="63"/>
      <c r="E12" s="76"/>
      <c r="F12" s="77" t="s">
        <v>250</v>
      </c>
      <c r="G12" s="78">
        <f>+IF(H12=FALSE,0,VLOOKUP(F12,Risposte!$B$3:$C$2082,2,0))</f>
        <v>0.125</v>
      </c>
      <c r="H12" s="147" t="b">
        <v>1</v>
      </c>
      <c r="I12" s="66"/>
      <c r="J12" s="66"/>
      <c r="K12" s="198"/>
      <c r="L12" s="198"/>
      <c r="M12" s="199"/>
    </row>
    <row r="13" spans="1:15" ht="18.75" x14ac:dyDescent="0.25">
      <c r="A13" s="75"/>
      <c r="B13" s="63"/>
      <c r="C13" s="8"/>
      <c r="D13" s="63"/>
      <c r="E13" s="76"/>
      <c r="F13" s="77" t="s">
        <v>252</v>
      </c>
      <c r="G13" s="78">
        <f>+IF(H13=FALSE,0,VLOOKUP(F13,Risposte!$B$3:$C$2082,2,0))</f>
        <v>0.25</v>
      </c>
      <c r="H13" s="147" t="b">
        <v>1</v>
      </c>
      <c r="I13" s="66"/>
      <c r="J13" s="66"/>
      <c r="K13" s="198"/>
      <c r="L13" s="198"/>
      <c r="M13" s="199"/>
    </row>
    <row r="14" spans="1:15" ht="18.75" x14ac:dyDescent="0.25">
      <c r="A14" s="75"/>
      <c r="B14" s="63"/>
      <c r="C14" s="8"/>
      <c r="D14" s="63"/>
      <c r="E14" s="76"/>
      <c r="F14" s="77" t="s">
        <v>249</v>
      </c>
      <c r="G14" s="78">
        <f>+IF(H14=FALSE,0,VLOOKUP(F14,Risposte!$B$3:$C$2082,2,0))</f>
        <v>0.25</v>
      </c>
      <c r="H14" s="147" t="b">
        <v>1</v>
      </c>
      <c r="I14" s="66"/>
      <c r="J14" s="66"/>
      <c r="K14" s="198"/>
      <c r="L14" s="198"/>
      <c r="M14" s="199"/>
    </row>
    <row r="15" spans="1:15" ht="18.75" x14ac:dyDescent="0.25">
      <c r="A15" s="75"/>
      <c r="B15" s="63"/>
      <c r="C15" s="8"/>
      <c r="D15" s="63"/>
      <c r="E15" s="76"/>
      <c r="F15" s="77" t="s">
        <v>12</v>
      </c>
      <c r="G15" s="78">
        <f>+IF(H15=FALSE,0,VLOOKUP(F15,Risposte!$B$3:$C$2082,2,0))</f>
        <v>0.125</v>
      </c>
      <c r="H15" s="147" t="b">
        <v>1</v>
      </c>
      <c r="I15" s="78"/>
      <c r="J15" s="78"/>
      <c r="K15" s="198"/>
      <c r="L15" s="198"/>
      <c r="M15" s="199"/>
    </row>
    <row r="16" spans="1:15" ht="18.75" x14ac:dyDescent="0.25">
      <c r="A16" s="75"/>
      <c r="B16" s="63"/>
      <c r="C16" s="8"/>
      <c r="D16" s="63"/>
      <c r="E16" s="76"/>
      <c r="F16" s="77" t="s">
        <v>10</v>
      </c>
      <c r="G16" s="78">
        <f>+IF(H16=FALSE,0,VLOOKUP(F16,Risposte!$B$3:$C$2082,2,0))</f>
        <v>0.125</v>
      </c>
      <c r="H16" s="147" t="b">
        <v>1</v>
      </c>
      <c r="I16" s="78"/>
      <c r="J16" s="78"/>
      <c r="K16" s="198"/>
      <c r="L16" s="198"/>
      <c r="M16" s="199"/>
    </row>
    <row r="17" spans="1:13" ht="18.75" x14ac:dyDescent="0.25">
      <c r="A17" s="75"/>
      <c r="B17" s="63"/>
      <c r="C17" s="8"/>
      <c r="D17" s="63"/>
      <c r="E17" s="76"/>
      <c r="F17" s="77" t="s">
        <v>11</v>
      </c>
      <c r="G17" s="78">
        <f>+IF(H17=FALSE,0,VLOOKUP(F17,Risposte!$B$3:$C$2082,2,0))</f>
        <v>0</v>
      </c>
      <c r="H17" s="147" t="b">
        <v>0</v>
      </c>
      <c r="I17" s="78"/>
      <c r="J17" s="78"/>
      <c r="K17" s="198"/>
      <c r="L17" s="198"/>
      <c r="M17" s="199"/>
    </row>
    <row r="18" spans="1:13" x14ac:dyDescent="0.35">
      <c r="A18" s="75"/>
      <c r="B18" s="63"/>
      <c r="C18" s="8"/>
      <c r="D18" s="63"/>
      <c r="E18" s="64"/>
      <c r="F18" s="65"/>
      <c r="G18" s="64"/>
      <c r="H18" s="147"/>
      <c r="I18" s="66"/>
      <c r="J18" s="66"/>
      <c r="K18" s="64"/>
      <c r="L18" s="64"/>
      <c r="M18" s="67"/>
    </row>
    <row r="19" spans="1:13" ht="32.450000000000003" customHeight="1" x14ac:dyDescent="0.25">
      <c r="A19" s="75"/>
      <c r="B19" s="63" t="s">
        <v>2</v>
      </c>
      <c r="C19" s="8" t="s">
        <v>15</v>
      </c>
      <c r="D19" s="9" t="str">
        <f>+CONCATENATE(B19,".",C19)</f>
        <v>I.04</v>
      </c>
      <c r="E19" s="207" t="s">
        <v>264</v>
      </c>
      <c r="F19" s="207"/>
      <c r="G19" s="71"/>
      <c r="H19" s="149"/>
      <c r="I19" s="72">
        <f>+IF(H20="VERO",1,0)</f>
        <v>1</v>
      </c>
      <c r="J19" s="73">
        <f>+SUM(G20)</f>
        <v>0.3</v>
      </c>
      <c r="K19" s="74" t="str">
        <f>+IF(I19=0,"""","R")</f>
        <v>R</v>
      </c>
      <c r="L19"/>
      <c r="M19" s="67"/>
    </row>
    <row r="20" spans="1:13" ht="24" x14ac:dyDescent="0.25">
      <c r="A20" s="75"/>
      <c r="B20" s="63"/>
      <c r="C20" s="8"/>
      <c r="D20" s="63"/>
      <c r="E20" s="76">
        <v>9</v>
      </c>
      <c r="F20" s="146" t="s">
        <v>263</v>
      </c>
      <c r="G20" s="78">
        <f>+IF(H20="VERO",VLOOKUP(F20,Risposte!$B$3:$C$2082,2,0))</f>
        <v>0.3</v>
      </c>
      <c r="H20" s="147" t="str">
        <f>+IF(F20="","FALSO","VERO")</f>
        <v>VERO</v>
      </c>
      <c r="I20" s="66"/>
      <c r="J20" s="66"/>
      <c r="K20" s="198"/>
      <c r="L20" s="198"/>
      <c r="M20" s="199"/>
    </row>
    <row r="21" spans="1:13" x14ac:dyDescent="0.35">
      <c r="A21" s="75"/>
      <c r="B21" s="63"/>
      <c r="C21" s="8"/>
      <c r="D21" s="63"/>
      <c r="E21" s="64"/>
      <c r="F21" s="65"/>
      <c r="G21" s="64"/>
      <c r="H21" s="147"/>
      <c r="I21" s="66"/>
      <c r="J21" s="66"/>
      <c r="K21" s="64"/>
      <c r="L21" s="64"/>
      <c r="M21" s="67"/>
    </row>
    <row r="22" spans="1:13" ht="32.1" customHeight="1" x14ac:dyDescent="0.35">
      <c r="A22" s="75"/>
      <c r="B22" s="63" t="s">
        <v>2</v>
      </c>
      <c r="C22" s="8" t="s">
        <v>17</v>
      </c>
      <c r="D22" s="9" t="str">
        <f>+CONCATENATE(B22,".",C22)</f>
        <v>I.05</v>
      </c>
      <c r="E22" s="207" t="s">
        <v>292</v>
      </c>
      <c r="F22" s="207"/>
      <c r="G22" s="71"/>
      <c r="H22" s="149"/>
      <c r="I22" s="72">
        <f>+IF(H23="VERO",1,0)</f>
        <v>1</v>
      </c>
      <c r="J22" s="72">
        <f>+SUM(G23)</f>
        <v>1</v>
      </c>
      <c r="K22" s="74" t="str">
        <f>+IF(I22=0,"""","R")</f>
        <v>R</v>
      </c>
      <c r="L22"/>
      <c r="M22" s="67"/>
    </row>
    <row r="23" spans="1:13" ht="18.75" x14ac:dyDescent="0.25">
      <c r="A23" s="75"/>
      <c r="B23" s="63"/>
      <c r="C23" s="8"/>
      <c r="D23" s="63"/>
      <c r="E23" s="76">
        <v>9</v>
      </c>
      <c r="F23" s="146" t="s">
        <v>25</v>
      </c>
      <c r="G23" s="78">
        <f>+IF(H23="VERO",VLOOKUP(F23,Risposte!$B$3:$C$2082,2,0))</f>
        <v>1</v>
      </c>
      <c r="H23" s="147" t="str">
        <f>+IF(F23="","FALSO","VERO")</f>
        <v>VERO</v>
      </c>
      <c r="I23" s="66"/>
      <c r="J23" s="66"/>
      <c r="K23" s="64"/>
      <c r="L23" s="64"/>
      <c r="M23" s="67"/>
    </row>
    <row r="24" spans="1:13" x14ac:dyDescent="0.35">
      <c r="A24" s="75"/>
      <c r="B24" s="63"/>
      <c r="C24" s="8"/>
      <c r="D24" s="63"/>
      <c r="E24" s="64"/>
      <c r="F24" s="65"/>
      <c r="G24" s="64"/>
      <c r="H24" s="147"/>
      <c r="I24" s="66"/>
      <c r="J24" s="66"/>
      <c r="K24" s="64"/>
      <c r="L24" s="64"/>
      <c r="M24" s="67"/>
    </row>
    <row r="25" spans="1:13" x14ac:dyDescent="0.35">
      <c r="A25" s="75"/>
      <c r="B25" s="63"/>
      <c r="C25" s="8"/>
      <c r="D25" s="63"/>
      <c r="E25" s="64"/>
      <c r="F25" s="65"/>
      <c r="G25" s="64"/>
      <c r="H25" s="147"/>
      <c r="I25" s="66"/>
      <c r="J25" s="66"/>
      <c r="K25" s="64"/>
      <c r="L25" s="64"/>
      <c r="M25" s="67"/>
    </row>
    <row r="26" spans="1:13" ht="16.5" customHeight="1" x14ac:dyDescent="0.35">
      <c r="A26" s="75"/>
      <c r="B26" s="63" t="s">
        <v>2</v>
      </c>
      <c r="C26" s="8" t="s">
        <v>34</v>
      </c>
      <c r="D26" s="9" t="str">
        <f>+CONCATENATE(B26,".",C26)</f>
        <v>I.06</v>
      </c>
      <c r="E26" s="69" t="s">
        <v>294</v>
      </c>
      <c r="F26" s="70"/>
      <c r="G26" s="71"/>
      <c r="H26" s="149"/>
      <c r="I26" s="72">
        <f>IF(COUNTIF(H27:H35,TRUE)&gt;0,1,0)</f>
        <v>1</v>
      </c>
      <c r="J26" s="73">
        <f>IF(K27&lt;&gt;"","n/d",SUM(G27:G35))</f>
        <v>0.95000000000000007</v>
      </c>
      <c r="K26" s="74" t="str">
        <f>IF(AND(H35=TRUE,COUNTIF(H27:H30,TRUE)&gt;0),"X",IF(I26=0,"""","R"))</f>
        <v>R</v>
      </c>
      <c r="L26" s="64"/>
      <c r="M26" s="67"/>
    </row>
    <row r="27" spans="1:13" ht="18.75" x14ac:dyDescent="0.25">
      <c r="A27" s="75"/>
      <c r="B27" s="63"/>
      <c r="C27" s="8"/>
      <c r="D27" s="63"/>
      <c r="E27" s="76"/>
      <c r="F27" s="77" t="s">
        <v>296</v>
      </c>
      <c r="G27" s="78">
        <f>+IF(H27=FALSE,0,VLOOKUP(F27,Risposte!$B$3:$C$2082,2,0))</f>
        <v>0.15</v>
      </c>
      <c r="H27" s="147" t="b">
        <v>1</v>
      </c>
      <c r="I27" s="66"/>
      <c r="J27" s="66"/>
      <c r="K27" s="198" t="str">
        <f>IF(AND(H35=TRUE,COUNTIF(H27:H34,TRUE)&gt;0),"Se è stata selezionata l'opzione &lt;Nessuna delle precedenti&gt;, non è possibile selezionare alcuna delle 8 opzioni precedenti","")</f>
        <v/>
      </c>
      <c r="L27" s="198"/>
      <c r="M27" s="199"/>
    </row>
    <row r="28" spans="1:13" ht="18.75" x14ac:dyDescent="0.25">
      <c r="A28" s="75"/>
      <c r="B28" s="63"/>
      <c r="C28" s="8"/>
      <c r="D28" s="63"/>
      <c r="E28" s="76"/>
      <c r="F28" s="77" t="s">
        <v>297</v>
      </c>
      <c r="G28" s="78">
        <f>+IF(H28=FALSE,0,VLOOKUP(F28,Risposte!$B$3:$C$2082,2,0))</f>
        <v>0.15</v>
      </c>
      <c r="H28" s="147" t="b">
        <v>1</v>
      </c>
      <c r="I28" s="66"/>
      <c r="J28" s="66"/>
      <c r="K28" s="198"/>
      <c r="L28" s="198"/>
      <c r="M28" s="199"/>
    </row>
    <row r="29" spans="1:13" ht="18.75" x14ac:dyDescent="0.25">
      <c r="A29" s="75"/>
      <c r="B29" s="63"/>
      <c r="C29" s="8"/>
      <c r="D29" s="63"/>
      <c r="E29" s="76"/>
      <c r="F29" s="77" t="s">
        <v>295</v>
      </c>
      <c r="G29" s="78">
        <f>+IF(H29=FALSE,0,VLOOKUP(F29,Risposte!$B$3:$C$2082,2,0))</f>
        <v>0.15</v>
      </c>
      <c r="H29" s="148" t="b">
        <v>1</v>
      </c>
      <c r="I29" s="78"/>
      <c r="J29" s="78"/>
      <c r="K29" s="198"/>
      <c r="L29" s="198"/>
      <c r="M29" s="199"/>
    </row>
    <row r="30" spans="1:13" ht="18.75" x14ac:dyDescent="0.25">
      <c r="A30" s="75"/>
      <c r="B30" s="63"/>
      <c r="C30" s="8"/>
      <c r="D30" s="63"/>
      <c r="E30" s="76"/>
      <c r="F30" s="77" t="s">
        <v>298</v>
      </c>
      <c r="G30" s="78">
        <f>+IF(H30=FALSE,0,VLOOKUP(F30,Risposte!$B$3:$C$2082,2,0))</f>
        <v>0.15</v>
      </c>
      <c r="H30" s="148" t="b">
        <v>1</v>
      </c>
      <c r="I30" s="78"/>
      <c r="J30" s="78"/>
      <c r="K30" s="198"/>
      <c r="L30" s="198"/>
      <c r="M30" s="199"/>
    </row>
    <row r="31" spans="1:13" ht="18.75" x14ac:dyDescent="0.25">
      <c r="A31" s="75"/>
      <c r="B31" s="63"/>
      <c r="C31" s="8"/>
      <c r="D31" s="63"/>
      <c r="E31" s="76"/>
      <c r="F31" s="77" t="s">
        <v>299</v>
      </c>
      <c r="G31" s="78">
        <f>+IF(H31=FALSE,0,VLOOKUP(F31,Risposte!$B$3:$C$2082,2,0))</f>
        <v>0.15</v>
      </c>
      <c r="H31" s="148" t="b">
        <v>1</v>
      </c>
      <c r="I31" s="78"/>
      <c r="J31" s="78"/>
      <c r="K31" s="198"/>
      <c r="L31" s="198"/>
      <c r="M31" s="199"/>
    </row>
    <row r="32" spans="1:13" ht="18.75" x14ac:dyDescent="0.25">
      <c r="A32" s="75"/>
      <c r="B32" s="63"/>
      <c r="C32" s="8"/>
      <c r="D32" s="63"/>
      <c r="E32" s="76"/>
      <c r="F32" s="77" t="s">
        <v>300</v>
      </c>
      <c r="G32" s="78">
        <f>+IF(H32=FALSE,0,VLOOKUP(F32,Risposte!$B$3:$C$2082,2,0))</f>
        <v>0.15</v>
      </c>
      <c r="H32" s="148" t="b">
        <v>1</v>
      </c>
      <c r="I32" s="78"/>
      <c r="J32" s="78"/>
      <c r="K32" s="198"/>
      <c r="L32" s="198"/>
      <c r="M32" s="199"/>
    </row>
    <row r="33" spans="1:13" ht="18.75" x14ac:dyDescent="0.25">
      <c r="A33" s="75"/>
      <c r="B33" s="63"/>
      <c r="C33" s="8"/>
      <c r="D33" s="63"/>
      <c r="E33" s="76"/>
      <c r="F33" s="77" t="s">
        <v>301</v>
      </c>
      <c r="G33" s="78">
        <f>+IF(H33=FALSE,0,VLOOKUP(F33,Risposte!$B$3:$C$2082,2,0))</f>
        <v>0</v>
      </c>
      <c r="H33" s="148" t="b">
        <v>0</v>
      </c>
      <c r="I33" s="78"/>
      <c r="J33" s="78"/>
      <c r="K33" s="198"/>
      <c r="L33" s="198"/>
      <c r="M33" s="199"/>
    </row>
    <row r="34" spans="1:13" ht="18.75" x14ac:dyDescent="0.25">
      <c r="A34" s="75"/>
      <c r="B34" s="63"/>
      <c r="C34" s="8"/>
      <c r="D34" s="63"/>
      <c r="E34" s="76"/>
      <c r="F34" s="77" t="s">
        <v>302</v>
      </c>
      <c r="G34" s="78">
        <f>+IF(H34=FALSE,0,VLOOKUP(F34,Risposte!$B$3:$C$2082,2,0))</f>
        <v>0.05</v>
      </c>
      <c r="H34" s="148" t="b">
        <v>1</v>
      </c>
      <c r="I34" s="78"/>
      <c r="J34" s="78"/>
      <c r="K34" s="198"/>
      <c r="L34" s="198"/>
      <c r="M34" s="199"/>
    </row>
    <row r="35" spans="1:13" ht="18.75" x14ac:dyDescent="0.25">
      <c r="A35" s="75"/>
      <c r="B35" s="63"/>
      <c r="C35" s="8"/>
      <c r="D35" s="63"/>
      <c r="E35" s="76"/>
      <c r="F35" s="77" t="s">
        <v>303</v>
      </c>
      <c r="G35" s="78">
        <f>+IF(H35=FALSE,0,VLOOKUP(F35,Risposte!$B$3:$C$2082,2,0))</f>
        <v>0</v>
      </c>
      <c r="H35" s="148" t="b">
        <v>0</v>
      </c>
      <c r="I35" s="78"/>
      <c r="J35" s="78"/>
      <c r="K35" s="198"/>
      <c r="L35" s="198"/>
      <c r="M35" s="199"/>
    </row>
    <row r="36" spans="1:13" x14ac:dyDescent="0.35">
      <c r="A36" s="75"/>
      <c r="B36" s="63"/>
      <c r="C36" s="8"/>
      <c r="D36" s="63"/>
      <c r="E36" s="64"/>
      <c r="F36" s="65"/>
      <c r="G36" s="64"/>
      <c r="H36" s="147"/>
      <c r="I36" s="66"/>
      <c r="J36" s="66"/>
      <c r="K36" s="64"/>
      <c r="L36" s="64"/>
      <c r="M36" s="67"/>
    </row>
    <row r="37" spans="1:13" x14ac:dyDescent="0.25">
      <c r="A37" s="75"/>
      <c r="B37" s="63" t="s">
        <v>2</v>
      </c>
      <c r="C37" s="8" t="s">
        <v>35</v>
      </c>
      <c r="D37" s="9" t="str">
        <f>+CONCATENATE(B37,".",C37)</f>
        <v>I.07</v>
      </c>
      <c r="E37" s="69" t="s">
        <v>26</v>
      </c>
      <c r="F37" s="79"/>
      <c r="G37" s="80"/>
      <c r="H37" s="150"/>
      <c r="I37" s="72">
        <f>+IF(H38="VERO",1,0)</f>
        <v>1</v>
      </c>
      <c r="J37" s="72">
        <f>+SUM(G38)</f>
        <v>1</v>
      </c>
      <c r="K37" s="74" t="str">
        <f>+IF(I37=0,"""","R")</f>
        <v>R</v>
      </c>
      <c r="L37" s="64"/>
      <c r="M37" s="67"/>
    </row>
    <row r="38" spans="1:13" ht="24" x14ac:dyDescent="0.25">
      <c r="A38" s="75"/>
      <c r="B38" s="63"/>
      <c r="C38" s="8"/>
      <c r="D38" s="63"/>
      <c r="E38" s="76">
        <v>9</v>
      </c>
      <c r="F38" s="146" t="s">
        <v>29</v>
      </c>
      <c r="G38" s="78">
        <f>+IF(H38="VERO",VLOOKUP(F38,Risposte!$B$3:$C$2082,2,0))</f>
        <v>1</v>
      </c>
      <c r="H38" s="147" t="str">
        <f>+IF(F38="","FALSO","VERO")</f>
        <v>VERO</v>
      </c>
      <c r="I38" s="66"/>
      <c r="J38" s="66"/>
      <c r="K38" s="64"/>
      <c r="L38" s="64"/>
      <c r="M38" s="67"/>
    </row>
    <row r="39" spans="1:13" x14ac:dyDescent="0.35">
      <c r="A39" s="75"/>
      <c r="B39" s="63"/>
      <c r="C39" s="8"/>
      <c r="D39" s="63"/>
      <c r="E39" s="64"/>
      <c r="F39" s="65"/>
      <c r="G39" s="64"/>
      <c r="H39" s="147"/>
      <c r="I39" s="66"/>
      <c r="J39" s="66"/>
      <c r="K39" s="64"/>
      <c r="L39" s="64"/>
      <c r="M39" s="67"/>
    </row>
    <row r="40" spans="1:13" x14ac:dyDescent="0.35">
      <c r="A40" s="75"/>
      <c r="B40" s="63" t="s">
        <v>2</v>
      </c>
      <c r="C40" s="8" t="s">
        <v>36</v>
      </c>
      <c r="D40" s="9" t="str">
        <f>+CONCATENATE(B40,".",C40)</f>
        <v>I.08</v>
      </c>
      <c r="E40" s="69" t="s">
        <v>30</v>
      </c>
      <c r="F40" s="70"/>
      <c r="G40" s="71"/>
      <c r="H40" s="149"/>
      <c r="I40" s="72">
        <f>+IF(H41="VERO",1,0)</f>
        <v>1</v>
      </c>
      <c r="J40" s="72">
        <f>+SUM(G41)</f>
        <v>0.5</v>
      </c>
      <c r="K40" s="74" t="str">
        <f>+IF(I40=0,"""","R")</f>
        <v>R</v>
      </c>
      <c r="L40" s="64"/>
      <c r="M40" s="67"/>
    </row>
    <row r="41" spans="1:13" ht="24" x14ac:dyDescent="0.25">
      <c r="A41" s="75"/>
      <c r="B41" s="63"/>
      <c r="C41" s="8"/>
      <c r="D41" s="63"/>
      <c r="E41" s="76">
        <v>9</v>
      </c>
      <c r="F41" s="146" t="s">
        <v>31</v>
      </c>
      <c r="G41" s="78">
        <f>+IF(H41="VERO",VLOOKUP(F41,Risposte!$B$3:$C$2082,2,0))</f>
        <v>0.5</v>
      </c>
      <c r="H41" s="147" t="str">
        <f>+IF(F41="","FALSO","VERO")</f>
        <v>VERO</v>
      </c>
      <c r="I41" s="66"/>
      <c r="J41" s="66"/>
      <c r="K41" s="64"/>
      <c r="L41" s="64"/>
      <c r="M41" s="67"/>
    </row>
    <row r="42" spans="1:13" x14ac:dyDescent="0.35">
      <c r="A42" s="75"/>
      <c r="B42" s="63"/>
      <c r="C42" s="8"/>
      <c r="D42" s="63"/>
      <c r="E42" s="64"/>
      <c r="F42" s="65"/>
      <c r="G42" s="64"/>
      <c r="H42" s="147"/>
      <c r="I42" s="66"/>
      <c r="J42" s="66"/>
      <c r="K42" s="64"/>
      <c r="L42" s="64"/>
      <c r="M42" s="67"/>
    </row>
    <row r="43" spans="1:13" ht="16.5" customHeight="1" x14ac:dyDescent="0.35">
      <c r="A43" s="75"/>
      <c r="B43" s="63" t="s">
        <v>2</v>
      </c>
      <c r="C43" s="8" t="s">
        <v>37</v>
      </c>
      <c r="D43" s="9" t="str">
        <f>+CONCATENATE(B43,".",C43)</f>
        <v>I.09</v>
      </c>
      <c r="E43" s="69" t="s">
        <v>288</v>
      </c>
      <c r="F43" s="70"/>
      <c r="G43" s="71"/>
      <c r="H43" s="149"/>
      <c r="I43" s="72">
        <f>IF(COUNTIF(H44:H48,TRUE)&gt;0,1,0)</f>
        <v>1</v>
      </c>
      <c r="J43" s="73">
        <f>IF(K44&lt;&gt;"","n/d",SUM(G44:G48))</f>
        <v>1</v>
      </c>
      <c r="K43" s="74" t="str">
        <f>IF(AND(H48=TRUE,COUNTIF(H44:H47,TRUE)&gt;0),"X",IF(I43=0,"""","R"))</f>
        <v>R</v>
      </c>
      <c r="L43" s="64"/>
      <c r="M43" s="67"/>
    </row>
    <row r="44" spans="1:13" ht="18.75" x14ac:dyDescent="0.25">
      <c r="A44" s="75"/>
      <c r="B44" s="63"/>
      <c r="C44" s="8"/>
      <c r="D44" s="63"/>
      <c r="E44" s="76"/>
      <c r="F44" s="77" t="s">
        <v>19</v>
      </c>
      <c r="G44" s="78">
        <f>+IF(H44=FALSE,0,VLOOKUP(F44,Risposte!$B$3:$C$2082,2,0))</f>
        <v>0.25</v>
      </c>
      <c r="H44" s="147" t="b">
        <v>1</v>
      </c>
      <c r="I44" s="66"/>
      <c r="J44" s="66"/>
      <c r="K44" s="198" t="str">
        <f>IF(AND(H48=TRUE,COUNTIF(H44:H47,TRUE)&gt;0),"Se è stata selezionata l'opzione &lt;Nessun criterio in particolare...&gt;, non è possibile selezionare alcuna delle 4 opzioni precedenti","")</f>
        <v/>
      </c>
      <c r="L44" s="198"/>
      <c r="M44" s="199"/>
    </row>
    <row r="45" spans="1:13" ht="18.75" x14ac:dyDescent="0.25">
      <c r="A45" s="75"/>
      <c r="B45" s="63"/>
      <c r="C45" s="8"/>
      <c r="D45" s="63"/>
      <c r="E45" s="76"/>
      <c r="F45" s="77" t="s">
        <v>22</v>
      </c>
      <c r="G45" s="78">
        <f>+IF(H45=FALSE,0,VLOOKUP(F45,Risposte!$B$3:$C$2082,2,0))</f>
        <v>0.25</v>
      </c>
      <c r="H45" s="147" t="b">
        <v>1</v>
      </c>
      <c r="I45" s="66"/>
      <c r="J45" s="66"/>
      <c r="K45" s="198"/>
      <c r="L45" s="198"/>
      <c r="M45" s="199"/>
    </row>
    <row r="46" spans="1:13" ht="18.75" x14ac:dyDescent="0.25">
      <c r="A46" s="75"/>
      <c r="B46" s="63"/>
      <c r="C46" s="8"/>
      <c r="D46" s="63"/>
      <c r="E46" s="76"/>
      <c r="F46" s="77" t="s">
        <v>21</v>
      </c>
      <c r="G46" s="78">
        <f>+IF(H46=FALSE,0,VLOOKUP(F46,Risposte!$B$3:$C$2082,2,0))</f>
        <v>0.25</v>
      </c>
      <c r="H46" s="148" t="b">
        <v>1</v>
      </c>
      <c r="I46" s="78"/>
      <c r="J46" s="78"/>
      <c r="K46" s="198"/>
      <c r="L46" s="198"/>
      <c r="M46" s="199"/>
    </row>
    <row r="47" spans="1:13" ht="18.75" x14ac:dyDescent="0.25">
      <c r="A47" s="75"/>
      <c r="B47" s="63"/>
      <c r="C47" s="8"/>
      <c r="D47" s="63"/>
      <c r="E47" s="76"/>
      <c r="F47" s="77" t="s">
        <v>20</v>
      </c>
      <c r="G47" s="78">
        <f>+IF(H47=FALSE,0,VLOOKUP(F47,Risposte!$B$3:$C$2082,2,0))</f>
        <v>0.25</v>
      </c>
      <c r="H47" s="148" t="b">
        <v>1</v>
      </c>
      <c r="I47" s="78"/>
      <c r="J47" s="78"/>
      <c r="K47" s="198"/>
      <c r="L47" s="198"/>
      <c r="M47" s="199"/>
    </row>
    <row r="48" spans="1:13" ht="18.75" x14ac:dyDescent="0.25">
      <c r="A48" s="75"/>
      <c r="B48" s="63"/>
      <c r="C48" s="8"/>
      <c r="D48" s="63"/>
      <c r="E48" s="76"/>
      <c r="F48" s="77" t="s">
        <v>18</v>
      </c>
      <c r="G48" s="78">
        <f>+IF(H48=FALSE,0,VLOOKUP(F48,Risposte!$B$3:$C$2082,2,0))</f>
        <v>0</v>
      </c>
      <c r="H48" s="148" t="b">
        <v>0</v>
      </c>
      <c r="I48" s="78"/>
      <c r="J48" s="78"/>
      <c r="K48" s="198"/>
      <c r="L48" s="198"/>
      <c r="M48" s="199"/>
    </row>
    <row r="49" spans="1:13" x14ac:dyDescent="0.35">
      <c r="A49" s="75"/>
      <c r="B49" s="63"/>
      <c r="C49" s="8"/>
      <c r="D49" s="63"/>
      <c r="E49" s="64"/>
      <c r="F49" s="65"/>
      <c r="G49" s="64"/>
      <c r="H49" s="147"/>
      <c r="I49" s="66"/>
      <c r="J49" s="66"/>
      <c r="K49" s="64"/>
      <c r="L49" s="64"/>
      <c r="M49" s="67"/>
    </row>
    <row r="50" spans="1:13" ht="36.6" customHeight="1" x14ac:dyDescent="0.25">
      <c r="A50" s="75"/>
      <c r="B50" s="63" t="s">
        <v>2</v>
      </c>
      <c r="C50" s="8" t="s">
        <v>230</v>
      </c>
      <c r="D50" s="9" t="str">
        <f>+CONCATENATE(B50,".",C50)</f>
        <v>I.10</v>
      </c>
      <c r="E50" s="207" t="s">
        <v>293</v>
      </c>
      <c r="F50" s="207"/>
      <c r="G50" s="71"/>
      <c r="H50" s="149"/>
      <c r="I50" s="72">
        <f>+IF(AND(H51=FALSE,H52=FALSE),0,1)</f>
        <v>1</v>
      </c>
      <c r="J50" s="73">
        <f>IF(AND(H51=TRUE,H52=TRUE),"n/d",SUM(G51:G51))</f>
        <v>0</v>
      </c>
      <c r="K50" s="74" t="str">
        <f>IF(AND(H51=TRUE,H52=TRUE),"X",IF(I50=0,"""","R"))</f>
        <v>R</v>
      </c>
      <c r="L50"/>
      <c r="M50" s="67"/>
    </row>
    <row r="51" spans="1:13" ht="18.75" x14ac:dyDescent="0.25">
      <c r="A51" s="75"/>
      <c r="B51" s="63"/>
      <c r="C51" s="8"/>
      <c r="D51" s="63"/>
      <c r="E51" s="76"/>
      <c r="F51" s="77" t="s">
        <v>14</v>
      </c>
      <c r="G51" s="78">
        <f>+IF(H51=FALSE,0,1)</f>
        <v>0</v>
      </c>
      <c r="H51" s="147" t="b">
        <v>0</v>
      </c>
      <c r="I51" s="66"/>
      <c r="J51" s="66"/>
      <c r="K51" s="198" t="str">
        <f>IF(AND(H52=TRUE,H51=TRUE),"Non è possibile selezionare contemporaneamente le opzioni &lt;Si&gt; e &lt;No&gt;","")</f>
        <v/>
      </c>
      <c r="L51" s="198"/>
      <c r="M51" s="199"/>
    </row>
    <row r="52" spans="1:13" ht="18.75" x14ac:dyDescent="0.25">
      <c r="A52" s="75"/>
      <c r="B52" s="63"/>
      <c r="C52" s="8"/>
      <c r="D52" s="63"/>
      <c r="E52" s="76"/>
      <c r="F52" s="77" t="s">
        <v>16</v>
      </c>
      <c r="G52" s="78">
        <f>+IF(H52=FALSE,0,0)</f>
        <v>0</v>
      </c>
      <c r="H52" s="147" t="b">
        <v>1</v>
      </c>
      <c r="I52" s="66"/>
      <c r="J52" s="66"/>
      <c r="K52" s="198"/>
      <c r="L52" s="198"/>
      <c r="M52" s="199"/>
    </row>
    <row r="53" spans="1:13" x14ac:dyDescent="0.35">
      <c r="A53" s="75"/>
      <c r="B53" s="63"/>
      <c r="C53" s="8"/>
      <c r="D53" s="63"/>
      <c r="E53" s="64"/>
      <c r="F53" s="65"/>
      <c r="G53" s="64"/>
      <c r="H53" s="147"/>
      <c r="I53" s="66"/>
      <c r="J53" s="66"/>
      <c r="K53" s="64"/>
      <c r="L53" s="64"/>
      <c r="M53" s="67"/>
    </row>
    <row r="54" spans="1:13" ht="36.6" customHeight="1" x14ac:dyDescent="0.35">
      <c r="A54" s="75"/>
      <c r="B54" s="63" t="s">
        <v>2</v>
      </c>
      <c r="C54" s="8" t="s">
        <v>231</v>
      </c>
      <c r="D54" s="9" t="str">
        <f>+CONCATENATE(B54,".",C54)</f>
        <v>I.11</v>
      </c>
      <c r="E54" s="207" t="s">
        <v>291</v>
      </c>
      <c r="F54" s="207"/>
      <c r="G54" s="71"/>
      <c r="H54" s="149"/>
      <c r="I54" s="72">
        <f>IF(COUNTIF(H55:H58,TRUE)&gt;0,1,0)</f>
        <v>1</v>
      </c>
      <c r="J54" s="73">
        <f>IF(K55&lt;&gt;"","n/d",SUM(G55:G57))</f>
        <v>0.2</v>
      </c>
      <c r="K54" s="74" t="str">
        <f>IF(AND(H58=TRUE,COUNTIF(H55:H57,TRUE)&gt;0),"X",IF(I54=0,"""","R"))</f>
        <v>R</v>
      </c>
      <c r="L54"/>
      <c r="M54" s="67"/>
    </row>
    <row r="55" spans="1:13" ht="17.100000000000001" customHeight="1" x14ac:dyDescent="0.25">
      <c r="A55" s="75"/>
      <c r="B55" s="63"/>
      <c r="C55" s="8"/>
      <c r="D55" s="63"/>
      <c r="E55" s="76"/>
      <c r="F55" s="77" t="s">
        <v>254</v>
      </c>
      <c r="G55" s="78">
        <f>+IF(H55=FALSE,0,VLOOKUP(F55,Risposte!$B$3:$C$2082,2,0))</f>
        <v>0.2</v>
      </c>
      <c r="H55" s="147" t="b">
        <v>1</v>
      </c>
      <c r="I55" s="66"/>
      <c r="J55" s="66"/>
      <c r="K55" s="198" t="str">
        <f>IF(AND(H58=TRUE,COUNTIF(H55:H57,TRUE)&gt;0),"Se è stata selezionata l'opzione &lt;Nessuna delle precedenti&gt;, non è possibile selezionare alcuna delle 3 opzioni precedenti","")</f>
        <v/>
      </c>
      <c r="L55" s="198"/>
      <c r="M55" s="199"/>
    </row>
    <row r="56" spans="1:13" ht="18.75" x14ac:dyDescent="0.25">
      <c r="A56" s="75"/>
      <c r="B56" s="63"/>
      <c r="C56" s="8"/>
      <c r="D56" s="63"/>
      <c r="E56" s="76"/>
      <c r="F56" s="77" t="s">
        <v>255</v>
      </c>
      <c r="G56" s="78">
        <f>+IF(H56=FALSE,0,VLOOKUP(F56,Risposte!$B$3:$C$2082,2,0))</f>
        <v>0</v>
      </c>
      <c r="H56" s="147" t="b">
        <v>0</v>
      </c>
      <c r="I56" s="66"/>
      <c r="J56" s="66"/>
      <c r="K56" s="198"/>
      <c r="L56" s="198"/>
      <c r="M56" s="199"/>
    </row>
    <row r="57" spans="1:13" ht="18.75" x14ac:dyDescent="0.25">
      <c r="A57" s="75"/>
      <c r="B57" s="63"/>
      <c r="C57" s="8"/>
      <c r="D57" s="63"/>
      <c r="E57" s="76"/>
      <c r="F57" s="77" t="s">
        <v>256</v>
      </c>
      <c r="G57" s="78">
        <f>+IF(H57=FALSE,0,VLOOKUP(F57,Risposte!$B$3:$C$2082,2,0))</f>
        <v>0</v>
      </c>
      <c r="H57" s="148" t="b">
        <v>0</v>
      </c>
      <c r="I57" s="78"/>
      <c r="J57" s="78"/>
      <c r="K57" s="198"/>
      <c r="L57" s="198"/>
      <c r="M57" s="199"/>
    </row>
    <row r="58" spans="1:13" ht="18.75" x14ac:dyDescent="0.25">
      <c r="A58" s="75"/>
      <c r="B58" s="63"/>
      <c r="C58" s="8"/>
      <c r="D58" s="63"/>
      <c r="E58" s="76"/>
      <c r="F58" s="77" t="s">
        <v>11</v>
      </c>
      <c r="G58" s="78">
        <f>+IF(H58=FALSE,0,VLOOKUP(F58,Risposte!$B$3:$C$2082,2,0))</f>
        <v>0</v>
      </c>
      <c r="H58" s="148" t="b">
        <v>0</v>
      </c>
      <c r="I58" s="78"/>
      <c r="J58" s="78"/>
      <c r="K58" s="198"/>
      <c r="L58" s="198"/>
      <c r="M58" s="199"/>
    </row>
    <row r="59" spans="1:13" x14ac:dyDescent="0.35">
      <c r="A59" s="62"/>
      <c r="B59" s="63"/>
      <c r="C59" s="8"/>
      <c r="D59" s="63"/>
      <c r="E59" s="64"/>
      <c r="F59" s="65"/>
      <c r="G59" s="64"/>
      <c r="H59" s="147"/>
      <c r="I59" s="66"/>
      <c r="J59" s="66"/>
      <c r="K59" s="64"/>
      <c r="L59" s="64"/>
      <c r="M59" s="67"/>
    </row>
    <row r="60" spans="1:13" x14ac:dyDescent="0.35">
      <c r="A60" s="81" t="s">
        <v>48</v>
      </c>
      <c r="B60" s="63" t="s">
        <v>38</v>
      </c>
      <c r="C60" s="8" t="s">
        <v>3</v>
      </c>
      <c r="D60" s="9" t="str">
        <f>+CONCATENATE(B60,".",C60)</f>
        <v>II.01</v>
      </c>
      <c r="E60" s="82" t="s">
        <v>287</v>
      </c>
      <c r="F60" s="83"/>
      <c r="G60" s="84"/>
      <c r="H60" s="151"/>
      <c r="I60" s="85">
        <f>IF(COUNTIF(H61:H64,TRUE)&gt;0,1,0)</f>
        <v>1</v>
      </c>
      <c r="J60" s="86">
        <f>IF(K61&lt;&gt;"","n/d",SUM(G61:G65))</f>
        <v>1</v>
      </c>
      <c r="K60" s="74" t="str">
        <f>IF(AND(H64=TRUE,COUNTIF(H61:H63,TRUE)&gt;0),"X",IF(I60=0,"""","R"))</f>
        <v>R</v>
      </c>
      <c r="L60" s="64"/>
      <c r="M60" s="67"/>
    </row>
    <row r="61" spans="1:13" ht="18.75" x14ac:dyDescent="0.25">
      <c r="A61" s="81" t="s">
        <v>49</v>
      </c>
      <c r="B61" s="63"/>
      <c r="C61" s="8"/>
      <c r="D61" s="63"/>
      <c r="E61" s="76"/>
      <c r="F61" s="77" t="s">
        <v>53</v>
      </c>
      <c r="G61" s="78">
        <f>+IF(H61=FALSE,0,VLOOKUP(F61,Risposte!$B$3:$C$2082,2,0))</f>
        <v>0.4</v>
      </c>
      <c r="H61" s="147" t="b">
        <v>1</v>
      </c>
      <c r="I61" s="66"/>
      <c r="J61" s="66"/>
      <c r="K61" s="198" t="str">
        <f>IF(AND(H64=TRUE,COUNTIF(H61:H63,TRUE)&gt;0),"Se è stata selezionata l'opzione &lt;Si procede alla raccolta delle misure in maniera informale&gt;, non è possibile selezionare alcuna delle 3 opzioni precedenti","")</f>
        <v/>
      </c>
      <c r="L61" s="198"/>
      <c r="M61" s="199"/>
    </row>
    <row r="62" spans="1:13" ht="18.75" x14ac:dyDescent="0.25">
      <c r="A62" s="81"/>
      <c r="B62" s="63"/>
      <c r="C62" s="8"/>
      <c r="D62" s="63"/>
      <c r="E62" s="76"/>
      <c r="F62" s="77" t="s">
        <v>50</v>
      </c>
      <c r="G62" s="78">
        <f>+IF(H62=FALSE,0,VLOOKUP(F62,Risposte!$B$3:$C$2082,2,0))</f>
        <v>0.2</v>
      </c>
      <c r="H62" s="147" t="b">
        <v>1</v>
      </c>
      <c r="I62" s="66"/>
      <c r="J62" s="66"/>
      <c r="K62" s="198"/>
      <c r="L62" s="198"/>
      <c r="M62" s="199"/>
    </row>
    <row r="63" spans="1:13" ht="24" x14ac:dyDescent="0.25">
      <c r="A63" s="81"/>
      <c r="B63" s="63"/>
      <c r="C63" s="8"/>
      <c r="D63" s="63"/>
      <c r="E63" s="76"/>
      <c r="F63" s="77" t="s">
        <v>51</v>
      </c>
      <c r="G63" s="78">
        <f>+IF(H63=FALSE,0,VLOOKUP(F63,Risposte!$B$3:$C$2082,2,0))</f>
        <v>0.4</v>
      </c>
      <c r="H63" s="148" t="b">
        <v>1</v>
      </c>
      <c r="I63" s="78"/>
      <c r="J63" s="78"/>
      <c r="K63" s="198"/>
      <c r="L63" s="198"/>
      <c r="M63" s="199"/>
    </row>
    <row r="64" spans="1:13" ht="18.75" x14ac:dyDescent="0.25">
      <c r="A64" s="81"/>
      <c r="B64" s="63"/>
      <c r="C64" s="8"/>
      <c r="D64" s="63"/>
      <c r="E64" s="76"/>
      <c r="F64" s="77" t="s">
        <v>52</v>
      </c>
      <c r="G64" s="78">
        <f>+IF(H64=FALSE,0,VLOOKUP(F64,Risposte!$B$3:$C$2082,2,0))</f>
        <v>0</v>
      </c>
      <c r="H64" s="148" t="b">
        <v>0</v>
      </c>
      <c r="I64" s="78"/>
      <c r="J64" s="78"/>
      <c r="K64" s="198"/>
      <c r="L64" s="198"/>
      <c r="M64" s="199"/>
    </row>
    <row r="65" spans="1:13" x14ac:dyDescent="0.35">
      <c r="A65" s="81"/>
      <c r="B65" s="63"/>
      <c r="C65" s="8"/>
      <c r="D65" s="63"/>
      <c r="E65" s="64"/>
      <c r="F65" s="65"/>
      <c r="G65" s="64"/>
      <c r="H65" s="147"/>
      <c r="I65" s="66"/>
      <c r="J65" s="66"/>
      <c r="K65" s="64"/>
      <c r="L65" s="64"/>
      <c r="M65" s="67"/>
    </row>
    <row r="66" spans="1:13" x14ac:dyDescent="0.25">
      <c r="A66" s="81"/>
      <c r="B66" s="63" t="s">
        <v>38</v>
      </c>
      <c r="C66" s="8" t="s">
        <v>4</v>
      </c>
      <c r="D66" s="9" t="str">
        <f>+CONCATENATE(B66,".",C66)</f>
        <v>II.02</v>
      </c>
      <c r="E66" s="82" t="s">
        <v>67</v>
      </c>
      <c r="F66" s="83"/>
      <c r="G66" s="84"/>
      <c r="H66" s="151"/>
      <c r="I66" s="85">
        <f>+IF(H67="VERO",1,0)</f>
        <v>1</v>
      </c>
      <c r="J66" s="86">
        <f>+SUM(G67)</f>
        <v>1</v>
      </c>
      <c r="K66" s="74" t="str">
        <f>+IF(I66=0,"""","R")</f>
        <v>R</v>
      </c>
      <c r="L66" s="64"/>
      <c r="M66" s="67"/>
    </row>
    <row r="67" spans="1:13" ht="24" x14ac:dyDescent="0.25">
      <c r="A67" s="81"/>
      <c r="B67" s="63"/>
      <c r="C67" s="8"/>
      <c r="D67" s="63"/>
      <c r="E67" s="76">
        <v>9</v>
      </c>
      <c r="F67" s="146" t="s">
        <v>57</v>
      </c>
      <c r="G67" s="78">
        <f>+IF(H67="VERO",VLOOKUP(F67,Risposte!$B$3:$C$2082,2,0))</f>
        <v>1</v>
      </c>
      <c r="H67" s="147" t="str">
        <f>+IF(F67="","FALSO","VERO")</f>
        <v>VERO</v>
      </c>
      <c r="I67" s="66"/>
      <c r="J67" s="66"/>
      <c r="K67" s="64"/>
      <c r="L67" s="64"/>
      <c r="M67" s="67"/>
    </row>
    <row r="68" spans="1:13" x14ac:dyDescent="0.35">
      <c r="A68" s="81"/>
      <c r="B68" s="63"/>
      <c r="C68" s="8"/>
      <c r="D68" s="63"/>
      <c r="E68" s="64"/>
      <c r="F68" s="65"/>
      <c r="G68" s="64"/>
      <c r="H68" s="147"/>
      <c r="I68" s="66"/>
      <c r="J68" s="66"/>
      <c r="K68" s="64"/>
      <c r="L68" s="64"/>
      <c r="M68" s="67"/>
    </row>
    <row r="69" spans="1:13" ht="32.25" customHeight="1" x14ac:dyDescent="0.35">
      <c r="A69" s="81"/>
      <c r="B69" s="63" t="s">
        <v>38</v>
      </c>
      <c r="C69" s="8" t="s">
        <v>13</v>
      </c>
      <c r="D69" s="9" t="str">
        <f>+CONCATENATE(B69,".",C69)</f>
        <v>II.03</v>
      </c>
      <c r="E69" s="200" t="s">
        <v>318</v>
      </c>
      <c r="F69" s="200"/>
      <c r="G69" s="84"/>
      <c r="H69" s="151"/>
      <c r="I69" s="85">
        <f>+IF(H70="VERO",1,0)</f>
        <v>1</v>
      </c>
      <c r="J69" s="86">
        <f>+SUM(G70)</f>
        <v>0.3</v>
      </c>
      <c r="K69" s="74" t="str">
        <f>+IF(I69=0,"""","R")</f>
        <v>R</v>
      </c>
      <c r="L69"/>
      <c r="M69" s="67"/>
    </row>
    <row r="70" spans="1:13" ht="18.75" x14ac:dyDescent="0.25">
      <c r="A70" s="81"/>
      <c r="B70" s="63"/>
      <c r="C70" s="8"/>
      <c r="D70" s="63"/>
      <c r="E70" s="76">
        <v>9</v>
      </c>
      <c r="F70" s="146" t="s">
        <v>7</v>
      </c>
      <c r="G70" s="78">
        <f>+IF(H70="VERO",VLOOKUP(F70,Risposte!$B$3:$C$2082,2,0))</f>
        <v>0.3</v>
      </c>
      <c r="H70" s="147" t="str">
        <f>+IF(F70="","FALSO","VERO")</f>
        <v>VERO</v>
      </c>
      <c r="I70" s="66"/>
      <c r="J70" s="66"/>
      <c r="K70" s="64"/>
      <c r="L70" s="64"/>
      <c r="M70" s="67"/>
    </row>
    <row r="71" spans="1:13" x14ac:dyDescent="0.35">
      <c r="A71" s="81"/>
      <c r="B71" s="63"/>
      <c r="C71" s="8"/>
      <c r="D71" s="63"/>
      <c r="E71" s="64"/>
      <c r="F71" s="65"/>
      <c r="G71" s="64"/>
      <c r="H71" s="147"/>
      <c r="I71" s="66"/>
      <c r="J71" s="66"/>
      <c r="K71" s="64"/>
      <c r="L71" s="64"/>
      <c r="M71" s="67"/>
    </row>
    <row r="72" spans="1:13" ht="29.1" customHeight="1" x14ac:dyDescent="0.35">
      <c r="A72" s="81"/>
      <c r="B72" s="63" t="s">
        <v>38</v>
      </c>
      <c r="C72" s="8" t="s">
        <v>15</v>
      </c>
      <c r="D72" s="9" t="str">
        <f>+CONCATENATE(B72,".",C72)</f>
        <v>II.04</v>
      </c>
      <c r="E72" s="200" t="s">
        <v>61</v>
      </c>
      <c r="F72" s="200"/>
      <c r="G72" s="87"/>
      <c r="H72" s="152"/>
      <c r="I72" s="85">
        <f>+IF(AND(H73=FALSE,H74=FALSE),0,1)</f>
        <v>1</v>
      </c>
      <c r="J72" s="85">
        <f>IF(AND(H73=TRUE,H74=TRUE),"n/d",SUM(G73:G73))</f>
        <v>1</v>
      </c>
      <c r="K72" s="74" t="str">
        <f>IF(AND(H73=TRUE,H74=TRUE),"X",IF(I72=0,"""","R"))</f>
        <v>R</v>
      </c>
      <c r="L72" s="64"/>
      <c r="M72" s="67"/>
    </row>
    <row r="73" spans="1:13" ht="18.75" x14ac:dyDescent="0.25">
      <c r="A73" s="81"/>
      <c r="B73" s="63"/>
      <c r="C73" s="8"/>
      <c r="D73" s="63"/>
      <c r="E73" s="76"/>
      <c r="F73" s="77" t="s">
        <v>14</v>
      </c>
      <c r="G73" s="78">
        <f>+IF(H73=FALSE,0,1)</f>
        <v>1</v>
      </c>
      <c r="H73" s="147" t="b">
        <v>1</v>
      </c>
      <c r="I73" s="66"/>
      <c r="J73" s="66"/>
      <c r="K73" s="198" t="str">
        <f>IF(AND(H74=TRUE,H73=TRUE),"Non è possibile selezionare contemporaneamente le opzioni &lt;Si&gt; e &lt;No&gt;","")</f>
        <v/>
      </c>
      <c r="L73" s="198"/>
      <c r="M73" s="199"/>
    </row>
    <row r="74" spans="1:13" ht="18.75" x14ac:dyDescent="0.25">
      <c r="A74" s="81"/>
      <c r="B74" s="63"/>
      <c r="C74" s="8"/>
      <c r="D74" s="63"/>
      <c r="E74" s="76"/>
      <c r="F74" s="77" t="s">
        <v>16</v>
      </c>
      <c r="G74" s="78">
        <f>+IF(H74=FALSE,0,0)</f>
        <v>0</v>
      </c>
      <c r="H74" s="148" t="b">
        <v>0</v>
      </c>
      <c r="I74" s="78"/>
      <c r="J74" s="78"/>
      <c r="K74" s="198"/>
      <c r="L74" s="198"/>
      <c r="M74" s="199"/>
    </row>
    <row r="75" spans="1:13" x14ac:dyDescent="0.35">
      <c r="A75" s="88"/>
      <c r="B75" s="63"/>
      <c r="C75" s="8"/>
      <c r="D75" s="63"/>
      <c r="E75" s="64"/>
      <c r="F75" s="65"/>
      <c r="G75" s="64"/>
      <c r="H75" s="147"/>
      <c r="I75" s="66"/>
      <c r="J75" s="66"/>
      <c r="K75" s="64"/>
      <c r="L75" s="64"/>
      <c r="M75" s="67"/>
    </row>
    <row r="76" spans="1:13" ht="29.45" customHeight="1" x14ac:dyDescent="0.25">
      <c r="A76" s="88"/>
      <c r="B76" s="63" t="s">
        <v>38</v>
      </c>
      <c r="C76" s="8" t="s">
        <v>17</v>
      </c>
      <c r="D76" s="9" t="str">
        <f>+CONCATENATE(B76,".",C76)</f>
        <v>II.05</v>
      </c>
      <c r="E76" s="200" t="s">
        <v>286</v>
      </c>
      <c r="F76" s="200"/>
      <c r="G76" s="84"/>
      <c r="H76" s="151"/>
      <c r="I76" s="85">
        <f>IF(COUNTIF(H77:H81,TRUE)&gt;0,1,0)</f>
        <v>1</v>
      </c>
      <c r="J76" s="86">
        <f>IF(K77&lt;&gt;"","n/d",SUM(G77:G81))</f>
        <v>0.75</v>
      </c>
      <c r="K76" s="74" t="str">
        <f>IF(AND(H81=TRUE,COUNTIF(H77:H80,TRUE)&gt;0),"X",IF(I76=0,"""","R"))</f>
        <v>R</v>
      </c>
      <c r="L76" s="64"/>
      <c r="M76" s="67"/>
    </row>
    <row r="77" spans="1:13" ht="18.75" x14ac:dyDescent="0.25">
      <c r="A77" s="88"/>
      <c r="B77" s="63"/>
      <c r="C77" s="8"/>
      <c r="D77" s="63"/>
      <c r="E77" s="76"/>
      <c r="F77" s="77" t="s">
        <v>62</v>
      </c>
      <c r="G77" s="78">
        <f>+IF(H77=FALSE,0,VLOOKUP(F77,Risposte!$B$3:$C$2082,2,0))</f>
        <v>0.25</v>
      </c>
      <c r="H77" s="147" t="b">
        <v>1</v>
      </c>
      <c r="I77" s="66"/>
      <c r="J77" s="66"/>
      <c r="K77" s="198" t="str">
        <f>IF(AND(H81=TRUE,COUNTIF(H77:H80,TRUE)&gt;0),"Se è stata selezionata l'opzione &lt;Nessuno dei soggetti sopra indicati&gt;, non è possibile selezionare alcuna delle 4 opzioni precedenti","")</f>
        <v/>
      </c>
      <c r="L77" s="198"/>
      <c r="M77" s="199"/>
    </row>
    <row r="78" spans="1:13" ht="18.75" x14ac:dyDescent="0.25">
      <c r="A78" s="88"/>
      <c r="B78" s="63"/>
      <c r="C78" s="8"/>
      <c r="D78" s="63"/>
      <c r="E78" s="76"/>
      <c r="F78" s="77" t="s">
        <v>63</v>
      </c>
      <c r="G78" s="78">
        <f>+IF(H78=FALSE,0,VLOOKUP(F78,Risposte!$B$3:$C$2082,2,0))</f>
        <v>0.25</v>
      </c>
      <c r="H78" s="147" t="b">
        <v>1</v>
      </c>
      <c r="I78" s="66"/>
      <c r="J78" s="66"/>
      <c r="K78" s="198"/>
      <c r="L78" s="198"/>
      <c r="M78" s="199"/>
    </row>
    <row r="79" spans="1:13" ht="18.75" x14ac:dyDescent="0.25">
      <c r="A79" s="88"/>
      <c r="B79" s="63"/>
      <c r="C79" s="8"/>
      <c r="D79" s="63"/>
      <c r="E79" s="76"/>
      <c r="F79" s="77" t="s">
        <v>64</v>
      </c>
      <c r="G79" s="78">
        <f>+IF(H79=FALSE,0,VLOOKUP(F79,Risposte!$B$3:$C$2082,2,0))</f>
        <v>0.25</v>
      </c>
      <c r="H79" s="148" t="b">
        <v>1</v>
      </c>
      <c r="I79" s="78"/>
      <c r="J79" s="78"/>
      <c r="K79" s="198"/>
      <c r="L79" s="198"/>
      <c r="M79" s="199"/>
    </row>
    <row r="80" spans="1:13" ht="18.75" x14ac:dyDescent="0.25">
      <c r="A80" s="88"/>
      <c r="B80" s="63"/>
      <c r="C80" s="8"/>
      <c r="D80" s="63"/>
      <c r="E80" s="76"/>
      <c r="F80" s="77" t="s">
        <v>65</v>
      </c>
      <c r="G80" s="78">
        <f>+IF(H80=FALSE,0,VLOOKUP(F80,Risposte!$B$3:$C$2082,2,0))</f>
        <v>0</v>
      </c>
      <c r="H80" s="148" t="b">
        <v>0</v>
      </c>
      <c r="I80" s="78"/>
      <c r="J80" s="78"/>
      <c r="K80" s="198"/>
      <c r="L80" s="198"/>
      <c r="M80" s="199"/>
    </row>
    <row r="81" spans="1:13" ht="18.75" x14ac:dyDescent="0.25">
      <c r="A81" s="88"/>
      <c r="B81" s="63"/>
      <c r="C81" s="8"/>
      <c r="D81" s="63"/>
      <c r="E81" s="76"/>
      <c r="F81" s="77" t="s">
        <v>66</v>
      </c>
      <c r="G81" s="78">
        <f>+IF(H81=FALSE,0,VLOOKUP(F81,Risposte!$B$3:$C$2082,2,0))</f>
        <v>0</v>
      </c>
      <c r="H81" s="148" t="b">
        <v>0</v>
      </c>
      <c r="I81" s="78"/>
      <c r="J81" s="78"/>
      <c r="K81" s="198"/>
      <c r="L81" s="198"/>
      <c r="M81" s="199"/>
    </row>
    <row r="82" spans="1:13" x14ac:dyDescent="0.35">
      <c r="A82" s="88"/>
      <c r="B82" s="63"/>
      <c r="C82" s="8"/>
      <c r="D82" s="63"/>
      <c r="E82" s="64"/>
      <c r="F82" s="65"/>
      <c r="G82" s="64"/>
      <c r="H82" s="147"/>
      <c r="I82" s="66"/>
      <c r="J82" s="66"/>
      <c r="K82" s="64"/>
      <c r="L82" s="64"/>
      <c r="M82" s="67"/>
    </row>
    <row r="83" spans="1:13" x14ac:dyDescent="0.35">
      <c r="A83" s="88"/>
      <c r="B83" s="63" t="s">
        <v>38</v>
      </c>
      <c r="C83" s="8" t="s">
        <v>34</v>
      </c>
      <c r="D83" s="9" t="str">
        <f>+CONCATENATE(B83,".",C83)</f>
        <v>II.06</v>
      </c>
      <c r="E83" s="82" t="s">
        <v>68</v>
      </c>
      <c r="F83" s="83"/>
      <c r="G83" s="87"/>
      <c r="H83" s="152"/>
      <c r="I83" s="85">
        <f>+IF(AND(H84=FALSE,H85=FALSE),0,1)</f>
        <v>1</v>
      </c>
      <c r="J83" s="85">
        <f>IF(AND(H84=TRUE,H85=TRUE),"n/d",SUM(G84:G84))</f>
        <v>1</v>
      </c>
      <c r="K83" s="74" t="str">
        <f>IF(AND(H84=TRUE,H85=TRUE),"X",IF(I83=0,"""","R"))</f>
        <v>R</v>
      </c>
      <c r="L83" s="64"/>
      <c r="M83" s="67"/>
    </row>
    <row r="84" spans="1:13" ht="18.75" x14ac:dyDescent="0.25">
      <c r="A84" s="81"/>
      <c r="B84" s="63"/>
      <c r="C84" s="8"/>
      <c r="D84" s="63"/>
      <c r="E84" s="76"/>
      <c r="F84" s="77" t="s">
        <v>14</v>
      </c>
      <c r="G84" s="78">
        <f>+IF(H84=FALSE,0,1)</f>
        <v>1</v>
      </c>
      <c r="H84" s="147" t="b">
        <v>1</v>
      </c>
      <c r="I84" s="66"/>
      <c r="J84" s="66"/>
      <c r="K84" s="198" t="str">
        <f>IF(AND(H85=TRUE,H84=TRUE),"Non è possibile selezionare contemporaneamente le opzioni &lt;Si&gt; e &lt;No&gt;","")</f>
        <v/>
      </c>
      <c r="L84" s="198"/>
      <c r="M84" s="199"/>
    </row>
    <row r="85" spans="1:13" ht="18.75" x14ac:dyDescent="0.25">
      <c r="A85" s="81"/>
      <c r="B85" s="63"/>
      <c r="C85" s="8"/>
      <c r="D85" s="63"/>
      <c r="E85" s="76"/>
      <c r="F85" s="77" t="s">
        <v>16</v>
      </c>
      <c r="G85" s="78">
        <f>+IF(H85=FALSE,0,0)</f>
        <v>0</v>
      </c>
      <c r="H85" s="148" t="b">
        <v>0</v>
      </c>
      <c r="I85" s="78"/>
      <c r="J85" s="78"/>
      <c r="K85" s="198"/>
      <c r="L85" s="198"/>
      <c r="M85" s="199"/>
    </row>
    <row r="86" spans="1:13" x14ac:dyDescent="0.35">
      <c r="A86" s="62"/>
      <c r="B86" s="63"/>
      <c r="C86" s="8"/>
      <c r="D86" s="63"/>
      <c r="E86" s="64"/>
      <c r="F86" s="65"/>
      <c r="G86" s="64"/>
      <c r="H86" s="147"/>
      <c r="I86" s="66"/>
      <c r="J86" s="66"/>
      <c r="K86" s="64"/>
      <c r="L86" s="64"/>
      <c r="M86" s="67"/>
    </row>
    <row r="87" spans="1:13" x14ac:dyDescent="0.35">
      <c r="A87" s="62"/>
      <c r="B87" s="63"/>
      <c r="C87" s="8"/>
      <c r="D87" s="63"/>
      <c r="E87" s="64"/>
      <c r="F87" s="65"/>
      <c r="G87" s="64"/>
      <c r="H87" s="147"/>
      <c r="I87" s="66"/>
      <c r="J87" s="66"/>
      <c r="K87" s="64"/>
      <c r="L87" s="64"/>
      <c r="M87" s="67"/>
    </row>
    <row r="88" spans="1:13" ht="30.6" customHeight="1" x14ac:dyDescent="0.35">
      <c r="A88" s="89" t="s">
        <v>69</v>
      </c>
      <c r="B88" s="63" t="s">
        <v>39</v>
      </c>
      <c r="C88" s="8" t="s">
        <v>3</v>
      </c>
      <c r="D88" s="9" t="str">
        <f>+CONCATENATE(B88,".",C88)</f>
        <v>III.01</v>
      </c>
      <c r="E88" s="204" t="s">
        <v>78</v>
      </c>
      <c r="F88" s="204"/>
      <c r="G88" s="90"/>
      <c r="H88" s="153"/>
      <c r="I88" s="91">
        <f>+IF(H89="VERO",1,0)</f>
        <v>1</v>
      </c>
      <c r="J88" s="91">
        <f>+SUM(G89)</f>
        <v>1</v>
      </c>
      <c r="K88" s="74" t="str">
        <f>+IF(I88=0,"""","R")</f>
        <v>R</v>
      </c>
      <c r="L88" s="64"/>
      <c r="M88" s="67"/>
    </row>
    <row r="89" spans="1:13" ht="18.75" x14ac:dyDescent="0.25">
      <c r="A89" s="89" t="s">
        <v>70</v>
      </c>
      <c r="B89" s="63"/>
      <c r="C89" s="8"/>
      <c r="D89" s="63"/>
      <c r="E89" s="76">
        <v>9</v>
      </c>
      <c r="F89" s="146" t="s">
        <v>79</v>
      </c>
      <c r="G89" s="78">
        <f>+IF(H89="VERO",VLOOKUP(F89,Risposte!$B$3:$C$2082,2,0))</f>
        <v>1</v>
      </c>
      <c r="H89" s="147" t="str">
        <f>+IF(F89="","FALSO","VERO")</f>
        <v>VERO</v>
      </c>
      <c r="I89" s="66"/>
      <c r="J89" s="66"/>
      <c r="K89" s="64"/>
      <c r="L89" s="92"/>
      <c r="M89" s="67"/>
    </row>
    <row r="90" spans="1:13" x14ac:dyDescent="0.35">
      <c r="A90" s="93"/>
      <c r="B90" s="63"/>
      <c r="C90" s="8"/>
      <c r="D90" s="63"/>
      <c r="E90" s="64"/>
      <c r="F90" s="65"/>
      <c r="G90" s="64"/>
      <c r="H90" s="147"/>
      <c r="I90" s="66"/>
      <c r="J90" s="66"/>
      <c r="K90" s="64"/>
      <c r="L90" s="92"/>
      <c r="M90" s="67"/>
    </row>
    <row r="91" spans="1:13" ht="30" customHeight="1" x14ac:dyDescent="0.35">
      <c r="A91" s="93"/>
      <c r="B91" s="63" t="s">
        <v>39</v>
      </c>
      <c r="C91" s="8" t="s">
        <v>4</v>
      </c>
      <c r="D91" s="9" t="str">
        <f>+CONCATENATE(B91,".",C91)</f>
        <v>III.02</v>
      </c>
      <c r="E91" s="204" t="s">
        <v>211</v>
      </c>
      <c r="F91" s="204"/>
      <c r="G91" s="90"/>
      <c r="H91" s="153"/>
      <c r="I91" s="91">
        <f>+IF(AND(H92=FALSE,H93=FALSE),0,1)</f>
        <v>1</v>
      </c>
      <c r="J91" s="91">
        <f>IF(AND(H92=TRUE,H93=TRUE),"n/d",SUM(G92:G92))</f>
        <v>1</v>
      </c>
      <c r="K91" s="74" t="str">
        <f>IF(AND(H92=TRUE,H93=TRUE),"X",IF(I91=0,"""","R"))</f>
        <v>R</v>
      </c>
      <c r="L91" s="94"/>
      <c r="M91" s="67"/>
    </row>
    <row r="92" spans="1:13" ht="18.75" x14ac:dyDescent="0.25">
      <c r="A92" s="93"/>
      <c r="B92" s="63"/>
      <c r="C92" s="8"/>
      <c r="D92" s="63"/>
      <c r="E92" s="76"/>
      <c r="F92" s="77" t="s">
        <v>14</v>
      </c>
      <c r="G92" s="78">
        <f>+IF(H92=FALSE,0,1)</f>
        <v>1</v>
      </c>
      <c r="H92" s="147" t="b">
        <v>1</v>
      </c>
      <c r="I92" s="66"/>
      <c r="J92" s="66"/>
      <c r="K92" s="198" t="str">
        <f>IF(AND(H93=TRUE,H92=TRUE),"Non è possibile selezionare contemporaneamente le opzioni &lt;Si&gt; e &lt;No&gt;","")</f>
        <v/>
      </c>
      <c r="L92" s="198"/>
      <c r="M92" s="199"/>
    </row>
    <row r="93" spans="1:13" ht="18.75" x14ac:dyDescent="0.25">
      <c r="A93" s="93"/>
      <c r="B93" s="63"/>
      <c r="C93" s="8"/>
      <c r="D93" s="63"/>
      <c r="E93" s="76"/>
      <c r="F93" s="77" t="s">
        <v>16</v>
      </c>
      <c r="G93" s="78">
        <f>+IF(H93=FALSE,0,0)</f>
        <v>0</v>
      </c>
      <c r="H93" s="148" t="b">
        <v>0</v>
      </c>
      <c r="I93" s="78"/>
      <c r="J93" s="78"/>
      <c r="K93" s="198"/>
      <c r="L93" s="198"/>
      <c r="M93" s="199"/>
    </row>
    <row r="94" spans="1:13" x14ac:dyDescent="0.35">
      <c r="A94" s="93"/>
      <c r="B94" s="63"/>
      <c r="C94" s="8"/>
      <c r="D94" s="63"/>
      <c r="E94" s="64"/>
      <c r="F94" s="65"/>
      <c r="G94" s="64"/>
      <c r="H94" s="147"/>
      <c r="I94" s="66"/>
      <c r="J94" s="66"/>
      <c r="K94" s="64"/>
      <c r="L94" s="94"/>
      <c r="M94" s="67"/>
    </row>
    <row r="95" spans="1:13" ht="31.5" customHeight="1" x14ac:dyDescent="0.25">
      <c r="A95" s="93"/>
      <c r="B95" s="63" t="s">
        <v>39</v>
      </c>
      <c r="C95" s="8" t="s">
        <v>13</v>
      </c>
      <c r="D95" s="9" t="str">
        <f>+CONCATENATE(B95,".",C95)</f>
        <v>III.03</v>
      </c>
      <c r="E95" s="204" t="s">
        <v>214</v>
      </c>
      <c r="F95" s="204"/>
      <c r="G95" s="90"/>
      <c r="H95" s="153"/>
      <c r="I95" s="91">
        <f>+IF(H96="VERO",1,0)</f>
        <v>1</v>
      </c>
      <c r="J95" s="91">
        <f>+SUM(G96)</f>
        <v>0</v>
      </c>
      <c r="K95" s="74" t="str">
        <f>+IF(I95=0,"""","R")</f>
        <v>R</v>
      </c>
      <c r="L95" s="92"/>
      <c r="M95" s="67"/>
    </row>
    <row r="96" spans="1:13" ht="18.75" x14ac:dyDescent="0.25">
      <c r="A96" s="93"/>
      <c r="B96" s="63"/>
      <c r="C96" s="8"/>
      <c r="D96" s="63"/>
      <c r="E96" s="76">
        <v>9</v>
      </c>
      <c r="F96" s="146" t="s">
        <v>212</v>
      </c>
      <c r="G96" s="78">
        <f>+IF(H96="VERO",VLOOKUP(F96,Risposte!$B$3:$C$2082,2,0))</f>
        <v>0</v>
      </c>
      <c r="H96" s="147" t="str">
        <f>+IF(F96="","FALSO","VERO")</f>
        <v>VERO</v>
      </c>
      <c r="I96" s="66"/>
      <c r="J96" s="66"/>
      <c r="K96" s="198"/>
      <c r="L96" s="198"/>
      <c r="M96" s="199"/>
    </row>
    <row r="97" spans="1:13" x14ac:dyDescent="0.35">
      <c r="A97" s="93"/>
      <c r="B97" s="63"/>
      <c r="C97" s="8"/>
      <c r="D97" s="63"/>
      <c r="E97" s="64"/>
      <c r="F97" s="65"/>
      <c r="G97" s="64"/>
      <c r="H97" s="147"/>
      <c r="I97" s="66"/>
      <c r="J97" s="66"/>
      <c r="K97" s="64"/>
      <c r="L97" s="64"/>
      <c r="M97" s="67"/>
    </row>
    <row r="98" spans="1:13" ht="29.45" customHeight="1" x14ac:dyDescent="0.25">
      <c r="A98" s="93"/>
      <c r="B98" s="63" t="s">
        <v>39</v>
      </c>
      <c r="C98" s="8" t="s">
        <v>15</v>
      </c>
      <c r="D98" s="9" t="str">
        <f>+CONCATENATE(B98,".",C98)</f>
        <v>III.04</v>
      </c>
      <c r="E98" s="204" t="s">
        <v>285</v>
      </c>
      <c r="F98" s="204" t="e">
        <v>#N/A</v>
      </c>
      <c r="G98" s="90"/>
      <c r="H98" s="153"/>
      <c r="I98" s="95">
        <f>IF(COUNTIF(H99:H102,TRUE)&gt;0,1,0)</f>
        <v>1</v>
      </c>
      <c r="J98" s="96">
        <f>IF(K99&lt;&gt;"","n/d",SUM(G99:G102))</f>
        <v>0.33300000000000002</v>
      </c>
      <c r="K98" s="74" t="str">
        <f>IF(AND(H102=TRUE,COUNTIF(H99:H101,TRUE)&gt;0),"X",IF(I98=0,"""","R"))</f>
        <v>R</v>
      </c>
      <c r="L98" s="64"/>
      <c r="M98" s="67"/>
    </row>
    <row r="99" spans="1:13" ht="18.75" x14ac:dyDescent="0.25">
      <c r="A99" s="93"/>
      <c r="B99" s="63"/>
      <c r="C99" s="8"/>
      <c r="D99" s="63"/>
      <c r="E99" s="76"/>
      <c r="F99" s="77" t="s">
        <v>80</v>
      </c>
      <c r="G99" s="78">
        <f>+IF(H99=FALSE,0,VLOOKUP(F99,Risposte!$B$3:$C$2082,2,0))</f>
        <v>0</v>
      </c>
      <c r="H99" s="147" t="b">
        <v>0</v>
      </c>
      <c r="I99" s="66"/>
      <c r="J99" s="66"/>
      <c r="K99" s="198" t="str">
        <f>IF(AND(H102=TRUE,COUNTIF(H99:H101,TRUE)&gt;0),CONCATENATE("Se è stata selezionata l'opzione &lt;",F102,"&gt;, non è possibile selezionare alcuna delle 3 opzioni precedenti"),"")</f>
        <v/>
      </c>
      <c r="L99" s="198"/>
      <c r="M99" s="199"/>
    </row>
    <row r="100" spans="1:13" ht="18.75" x14ac:dyDescent="0.25">
      <c r="A100" s="93"/>
      <c r="B100" s="63"/>
      <c r="C100" s="8"/>
      <c r="D100" s="63"/>
      <c r="E100" s="76"/>
      <c r="F100" s="77" t="s">
        <v>81</v>
      </c>
      <c r="G100" s="78">
        <f>+IF(H100=FALSE,0,VLOOKUP(F100,Risposte!$B$3:$C$2082,2,0))</f>
        <v>0</v>
      </c>
      <c r="H100" s="147" t="b">
        <v>0</v>
      </c>
      <c r="I100" s="66"/>
      <c r="J100" s="66"/>
      <c r="K100" s="198"/>
      <c r="L100" s="198"/>
      <c r="M100" s="199"/>
    </row>
    <row r="101" spans="1:13" ht="18.75" x14ac:dyDescent="0.25">
      <c r="A101" s="93"/>
      <c r="B101" s="63"/>
      <c r="C101" s="8"/>
      <c r="D101" s="63"/>
      <c r="E101" s="76"/>
      <c r="F101" s="77" t="s">
        <v>331</v>
      </c>
      <c r="G101" s="78">
        <f>+IF(H101=FALSE,0,VLOOKUP(F101,Risposte!$B$3:$C$2082,2,0))</f>
        <v>0.33300000000000002</v>
      </c>
      <c r="H101" s="148" t="b">
        <v>1</v>
      </c>
      <c r="I101" s="78"/>
      <c r="J101" s="78"/>
      <c r="K101" s="198"/>
      <c r="L101" s="198"/>
      <c r="M101" s="199"/>
    </row>
    <row r="102" spans="1:13" ht="18.75" x14ac:dyDescent="0.25">
      <c r="A102" s="93"/>
      <c r="B102" s="63"/>
      <c r="C102" s="8"/>
      <c r="D102" s="63"/>
      <c r="E102" s="76"/>
      <c r="F102" s="77" t="s">
        <v>82</v>
      </c>
      <c r="G102" s="78">
        <f>+IF(H102=FALSE,0,VLOOKUP(F102,Risposte!$B$3:$C$2082,2,0))</f>
        <v>0</v>
      </c>
      <c r="H102" s="148" t="b">
        <v>0</v>
      </c>
      <c r="I102" s="78"/>
      <c r="J102" s="78"/>
      <c r="K102" s="198"/>
      <c r="L102" s="198"/>
      <c r="M102" s="199"/>
    </row>
    <row r="103" spans="1:13" x14ac:dyDescent="0.35">
      <c r="A103" s="93"/>
      <c r="B103" s="63"/>
      <c r="C103" s="8"/>
      <c r="D103" s="63"/>
      <c r="E103" s="64"/>
      <c r="F103" s="65"/>
      <c r="G103" s="64"/>
      <c r="H103" s="147"/>
      <c r="I103" s="66"/>
      <c r="J103" s="66"/>
      <c r="K103" s="64"/>
      <c r="L103" s="64"/>
      <c r="M103" s="67"/>
    </row>
    <row r="104" spans="1:13" x14ac:dyDescent="0.25">
      <c r="A104" s="93"/>
      <c r="B104" s="63" t="s">
        <v>39</v>
      </c>
      <c r="C104" s="8" t="s">
        <v>17</v>
      </c>
      <c r="D104" s="9" t="str">
        <f>+CONCATENATE(B104,".",C104)</f>
        <v>III.05</v>
      </c>
      <c r="E104" s="97" t="s">
        <v>87</v>
      </c>
      <c r="F104" s="98"/>
      <c r="G104" s="90"/>
      <c r="H104" s="153"/>
      <c r="I104" s="91">
        <f>+IF(AND(H105=FALSE,H106=FALSE),0,1)</f>
        <v>1</v>
      </c>
      <c r="J104" s="91">
        <f>IF(AND(H105=TRUE,H106=TRUE),"n/d",SUM(G105:G105))</f>
        <v>1</v>
      </c>
      <c r="K104" s="74" t="str">
        <f>IF(AND(H105=TRUE,H106=TRUE),"X",IF(I104=0,"""","R"))</f>
        <v>R</v>
      </c>
      <c r="L104" s="64"/>
      <c r="M104" s="67"/>
    </row>
    <row r="105" spans="1:13" ht="18.75" x14ac:dyDescent="0.25">
      <c r="A105" s="93"/>
      <c r="B105" s="63"/>
      <c r="C105" s="8"/>
      <c r="D105" s="63"/>
      <c r="E105" s="76"/>
      <c r="F105" s="77" t="s">
        <v>14</v>
      </c>
      <c r="G105" s="78">
        <f>+IF(H105=FALSE,0,1)</f>
        <v>1</v>
      </c>
      <c r="H105" s="147" t="b">
        <v>1</v>
      </c>
      <c r="I105" s="66"/>
      <c r="J105" s="66"/>
      <c r="K105" s="198" t="str">
        <f>IF(AND(H106=TRUE,H105=TRUE),"Non è possibile selezionare contemporaneamente le opzioni &lt;Si&gt; e &lt;No&gt;","")</f>
        <v/>
      </c>
      <c r="L105" s="198"/>
      <c r="M105" s="199"/>
    </row>
    <row r="106" spans="1:13" ht="18.75" x14ac:dyDescent="0.25">
      <c r="A106" s="93"/>
      <c r="B106" s="63"/>
      <c r="C106" s="8"/>
      <c r="D106" s="63"/>
      <c r="E106" s="76"/>
      <c r="F106" s="77" t="s">
        <v>16</v>
      </c>
      <c r="G106" s="78">
        <f>+IF(H106=FALSE,0,0)</f>
        <v>0</v>
      </c>
      <c r="H106" s="148" t="b">
        <v>0</v>
      </c>
      <c r="I106" s="78"/>
      <c r="J106" s="78"/>
      <c r="K106" s="198"/>
      <c r="L106" s="198"/>
      <c r="M106" s="199"/>
    </row>
    <row r="107" spans="1:13" x14ac:dyDescent="0.25">
      <c r="A107" s="93"/>
      <c r="B107" s="63"/>
      <c r="C107" s="8"/>
      <c r="D107" s="63"/>
      <c r="E107" s="64"/>
      <c r="F107" s="65"/>
      <c r="G107" s="64"/>
      <c r="H107" s="147"/>
      <c r="I107" s="66"/>
      <c r="J107" s="66"/>
      <c r="K107" s="64"/>
      <c r="L107" s="64"/>
      <c r="M107" s="67"/>
    </row>
    <row r="108" spans="1:13" ht="29.45" customHeight="1" x14ac:dyDescent="0.25">
      <c r="A108" s="93"/>
      <c r="B108" s="63" t="s">
        <v>39</v>
      </c>
      <c r="C108" s="8" t="s">
        <v>34</v>
      </c>
      <c r="D108" s="9" t="str">
        <f>+CONCATENATE(B108,".",C108)</f>
        <v>III.06</v>
      </c>
      <c r="E108" s="204" t="s">
        <v>194</v>
      </c>
      <c r="F108" s="204" t="e">
        <v>#N/A</v>
      </c>
      <c r="G108" s="90"/>
      <c r="H108" s="153"/>
      <c r="I108" s="95">
        <f>IF(COUNTIF(H109:H112,TRUE)&gt;0,1,0)</f>
        <v>1</v>
      </c>
      <c r="J108" s="96">
        <f>IF(K109&lt;&gt;"","n/d",SUM(G109:G112))</f>
        <v>0</v>
      </c>
      <c r="K108" s="74" t="str">
        <f>IF(AND(H112=TRUE,COUNTIF(H109:H111,TRUE)&gt;0),"X",IF(I108=0,"""","R"))</f>
        <v>R</v>
      </c>
      <c r="L108" s="64"/>
      <c r="M108" s="67"/>
    </row>
    <row r="109" spans="1:13" ht="17.100000000000001" customHeight="1" x14ac:dyDescent="0.25">
      <c r="A109" s="93"/>
      <c r="B109" s="63"/>
      <c r="C109" s="8"/>
      <c r="D109" s="63"/>
      <c r="E109" s="76"/>
      <c r="F109" s="77" t="s">
        <v>86</v>
      </c>
      <c r="G109" s="78">
        <f>+IF(H109=FALSE,0,VLOOKUP(F109,Risposte!$B$3:$C$2082,2,0))</f>
        <v>0</v>
      </c>
      <c r="H109" s="147" t="b">
        <v>0</v>
      </c>
      <c r="I109" s="66"/>
      <c r="J109" s="66"/>
      <c r="K109" s="198" t="str">
        <f>IF(AND(H112=TRUE,COUNTIF(H109:H111,TRUE)&gt;0),CONCATENATE("Se è stata selezionata l'opzione &lt;",F112,"&gt;, non è possibile selezionare alcuna delle 3 opzioni precedenti"),"")</f>
        <v/>
      </c>
      <c r="L109" s="198"/>
      <c r="M109" s="199"/>
    </row>
    <row r="110" spans="1:13" ht="18.75" x14ac:dyDescent="0.25">
      <c r="A110" s="93"/>
      <c r="B110" s="63"/>
      <c r="C110" s="8"/>
      <c r="D110" s="63"/>
      <c r="E110" s="76"/>
      <c r="F110" s="77" t="s">
        <v>84</v>
      </c>
      <c r="G110" s="78">
        <f>+IF(H110=FALSE,0,VLOOKUP(F110,Risposte!$B$3:$C$2082,2,0))</f>
        <v>0</v>
      </c>
      <c r="H110" s="147" t="b">
        <v>0</v>
      </c>
      <c r="I110" s="66"/>
      <c r="J110" s="66"/>
      <c r="K110" s="198"/>
      <c r="L110" s="198"/>
      <c r="M110" s="199"/>
    </row>
    <row r="111" spans="1:13" ht="18.75" x14ac:dyDescent="0.25">
      <c r="A111" s="93"/>
      <c r="B111" s="63"/>
      <c r="C111" s="8"/>
      <c r="D111" s="63"/>
      <c r="E111" s="76"/>
      <c r="F111" s="77" t="s">
        <v>85</v>
      </c>
      <c r="G111" s="78">
        <f>+IF(H111=FALSE,0,VLOOKUP(F111,Risposte!$B$3:$C$2082,2,0))</f>
        <v>0</v>
      </c>
      <c r="H111" s="148" t="b">
        <v>0</v>
      </c>
      <c r="I111" s="78"/>
      <c r="J111" s="78"/>
      <c r="K111" s="198"/>
      <c r="L111" s="198"/>
      <c r="M111" s="199"/>
    </row>
    <row r="112" spans="1:13" ht="18.75" x14ac:dyDescent="0.25">
      <c r="A112" s="93"/>
      <c r="B112" s="63"/>
      <c r="C112" s="8"/>
      <c r="D112" s="63"/>
      <c r="E112" s="76"/>
      <c r="F112" s="77" t="s">
        <v>83</v>
      </c>
      <c r="G112" s="78">
        <f>+IF(H112=FALSE,0,VLOOKUP(F112,Risposte!$B$3:$C$2082,2,0))</f>
        <v>0</v>
      </c>
      <c r="H112" s="148" t="b">
        <v>1</v>
      </c>
      <c r="I112" s="78"/>
      <c r="J112" s="78"/>
      <c r="K112" s="198"/>
      <c r="L112" s="198"/>
      <c r="M112" s="199"/>
    </row>
    <row r="113" spans="1:13" x14ac:dyDescent="0.25">
      <c r="A113" s="99"/>
      <c r="B113" s="63"/>
      <c r="C113" s="8"/>
      <c r="D113" s="63"/>
      <c r="E113" s="64"/>
      <c r="F113" s="65"/>
      <c r="G113" s="64"/>
      <c r="H113" s="147"/>
      <c r="I113" s="66"/>
      <c r="J113" s="66"/>
      <c r="K113" s="64"/>
      <c r="L113" s="64"/>
      <c r="M113" s="67"/>
    </row>
    <row r="114" spans="1:13" x14ac:dyDescent="0.25">
      <c r="A114" s="62"/>
      <c r="B114" s="63"/>
      <c r="C114" s="8"/>
      <c r="D114" s="63"/>
      <c r="E114" s="64"/>
      <c r="F114" s="65"/>
      <c r="G114" s="64"/>
      <c r="H114" s="147"/>
      <c r="I114" s="66"/>
      <c r="J114" s="66"/>
      <c r="K114" s="64"/>
      <c r="L114" s="64"/>
      <c r="M114" s="67"/>
    </row>
    <row r="115" spans="1:13" x14ac:dyDescent="0.25">
      <c r="A115" s="100" t="s">
        <v>150</v>
      </c>
      <c r="B115" s="63" t="s">
        <v>40</v>
      </c>
      <c r="C115" s="8" t="s">
        <v>3</v>
      </c>
      <c r="D115" s="9" t="str">
        <f>+CONCATENATE(B115,".",C115)</f>
        <v>IV.01</v>
      </c>
      <c r="E115" s="101" t="s">
        <v>90</v>
      </c>
      <c r="F115" s="102"/>
      <c r="G115" s="103"/>
      <c r="H115" s="154"/>
      <c r="I115" s="104">
        <f>+IF(H116="VERO",1,0)</f>
        <v>1</v>
      </c>
      <c r="J115" s="104">
        <f>+SUM(G116)</f>
        <v>1</v>
      </c>
      <c r="K115" s="74" t="str">
        <f>+IF(I115=0,"""","R")</f>
        <v>R</v>
      </c>
      <c r="L115" s="64"/>
      <c r="M115" s="67"/>
    </row>
    <row r="116" spans="1:13" ht="24" x14ac:dyDescent="0.25">
      <c r="A116" s="105"/>
      <c r="B116" s="63"/>
      <c r="C116" s="8"/>
      <c r="D116" s="63"/>
      <c r="E116" s="76">
        <v>9</v>
      </c>
      <c r="F116" s="146" t="s">
        <v>92</v>
      </c>
      <c r="G116" s="106">
        <f>+IF(H116="VERO",VLOOKUP(F116,Risposte!$B$3:$C$2082,2,0))</f>
        <v>1</v>
      </c>
      <c r="H116" s="155" t="str">
        <f>+IF(F116="","FALSO","VERO")</f>
        <v>VERO</v>
      </c>
      <c r="I116" s="106"/>
      <c r="J116" s="106"/>
      <c r="K116" s="64"/>
      <c r="L116" s="92"/>
      <c r="M116" s="67"/>
    </row>
    <row r="117" spans="1:13" x14ac:dyDescent="0.25">
      <c r="A117" s="105"/>
      <c r="B117" s="63"/>
      <c r="C117" s="8"/>
      <c r="D117" s="63"/>
      <c r="E117" s="64"/>
      <c r="F117" s="65"/>
      <c r="G117" s="64"/>
      <c r="H117" s="147"/>
      <c r="I117" s="66"/>
      <c r="J117" s="66"/>
      <c r="K117" s="64"/>
      <c r="L117" s="64"/>
      <c r="M117" s="67"/>
    </row>
    <row r="118" spans="1:13" x14ac:dyDescent="0.25">
      <c r="A118" s="105"/>
      <c r="B118" s="63" t="s">
        <v>40</v>
      </c>
      <c r="C118" s="8" t="s">
        <v>4</v>
      </c>
      <c r="D118" s="9" t="str">
        <f>+CONCATENATE(B118,".",C118)</f>
        <v>IV.02</v>
      </c>
      <c r="E118" s="101" t="s">
        <v>217</v>
      </c>
      <c r="F118" s="102"/>
      <c r="G118" s="107"/>
      <c r="H118" s="156"/>
      <c r="I118" s="104">
        <f>+IF(AND(H119=FALSE,H120=FALSE),0,1)</f>
        <v>1</v>
      </c>
      <c r="J118" s="104">
        <f>IF(AND(H119=TRUE,H120=TRUE),"n/d",SUM(G119:G119))</f>
        <v>1</v>
      </c>
      <c r="K118" s="74" t="str">
        <f>IF(AND(H119=TRUE,H120=TRUE),"X",IF(I118=0,"""","R"))</f>
        <v>R</v>
      </c>
      <c r="L118" s="92"/>
      <c r="M118" s="67"/>
    </row>
    <row r="119" spans="1:13" ht="18.75" x14ac:dyDescent="0.25">
      <c r="A119" s="105"/>
      <c r="B119" s="63"/>
      <c r="C119" s="8"/>
      <c r="D119" s="63"/>
      <c r="E119" s="76"/>
      <c r="F119" s="77" t="s">
        <v>14</v>
      </c>
      <c r="G119" s="78">
        <f>+IF(H119=FALSE,0,1)</f>
        <v>1</v>
      </c>
      <c r="H119" s="147" t="b">
        <v>1</v>
      </c>
      <c r="I119" s="66"/>
      <c r="J119" s="66"/>
      <c r="K119" s="198" t="str">
        <f>IF(AND(H120=TRUE,H119=TRUE),"Non è possibile selezionare contemporaneamente le opzioni &lt;Si&gt; e &lt;No&gt;","")</f>
        <v/>
      </c>
      <c r="L119" s="198"/>
      <c r="M119" s="199"/>
    </row>
    <row r="120" spans="1:13" ht="18.75" x14ac:dyDescent="0.25">
      <c r="A120" s="105"/>
      <c r="B120" s="63"/>
      <c r="C120" s="8"/>
      <c r="D120" s="63"/>
      <c r="E120" s="76"/>
      <c r="F120" s="77" t="s">
        <v>16</v>
      </c>
      <c r="G120" s="78">
        <f>+IF(H120=FALSE,0,0)</f>
        <v>0</v>
      </c>
      <c r="H120" s="148" t="b">
        <v>0</v>
      </c>
      <c r="I120" s="78"/>
      <c r="J120" s="78"/>
      <c r="K120" s="198"/>
      <c r="L120" s="198"/>
      <c r="M120" s="199"/>
    </row>
    <row r="121" spans="1:13" x14ac:dyDescent="0.25">
      <c r="A121" s="108"/>
      <c r="B121" s="63"/>
      <c r="C121" s="8"/>
      <c r="D121" s="63"/>
      <c r="E121" s="64"/>
      <c r="F121" s="65"/>
      <c r="G121" s="64"/>
      <c r="H121" s="147"/>
      <c r="I121" s="66"/>
      <c r="J121" s="66"/>
      <c r="K121" s="64"/>
      <c r="L121" s="64"/>
      <c r="M121" s="67"/>
    </row>
    <row r="122" spans="1:13" ht="29.45" customHeight="1" x14ac:dyDescent="0.25">
      <c r="A122" s="105"/>
      <c r="B122" s="63" t="s">
        <v>40</v>
      </c>
      <c r="C122" s="8" t="s">
        <v>13</v>
      </c>
      <c r="D122" s="9" t="str">
        <f>+CONCATENATE(B122,".",C122)</f>
        <v>IV.03</v>
      </c>
      <c r="E122" s="205" t="s">
        <v>289</v>
      </c>
      <c r="F122" s="205" t="e">
        <v>#N/A</v>
      </c>
      <c r="G122" s="107"/>
      <c r="H122" s="156"/>
      <c r="I122" s="109">
        <f>IF(COUNTIF(H123:H126,TRUE)&gt;0,1,0)</f>
        <v>1</v>
      </c>
      <c r="J122" s="110">
        <f>IF(K123&lt;&gt;"","n/d",SUM(G123:G126))</f>
        <v>0.2</v>
      </c>
      <c r="K122" s="74" t="str">
        <f>IF(AND(H126=TRUE,COUNTIF(H123:H125,TRUE)&gt;0),"X",IF(I122=0,"""","R"))</f>
        <v>R</v>
      </c>
      <c r="L122" s="64"/>
      <c r="M122" s="67"/>
    </row>
    <row r="123" spans="1:13" ht="17.100000000000001" customHeight="1" x14ac:dyDescent="0.25">
      <c r="A123" s="105"/>
      <c r="B123" s="63"/>
      <c r="C123" s="8"/>
      <c r="D123" s="63"/>
      <c r="E123" s="76"/>
      <c r="F123" s="77" t="s">
        <v>96</v>
      </c>
      <c r="G123" s="78">
        <f>+IF(H123=FALSE,0,VLOOKUP(F123,Risposte!$B$3:$C$2082,2,0))</f>
        <v>0.2</v>
      </c>
      <c r="H123" s="147" t="b">
        <v>1</v>
      </c>
      <c r="I123" s="66"/>
      <c r="J123" s="66"/>
      <c r="K123" s="198" t="str">
        <f>IF(AND(H126=TRUE,COUNTIF(H123:H125,TRUE)&gt;0),CONCATENATE("Se è stata selezionata l'opzione &lt;",F126,"&gt;, non è possibile selezionare alcuna delle 3 opzioni precedenti"),"")</f>
        <v/>
      </c>
      <c r="L123" s="198"/>
      <c r="M123" s="199"/>
    </row>
    <row r="124" spans="1:13" ht="18.75" x14ac:dyDescent="0.25">
      <c r="A124" s="105"/>
      <c r="B124" s="63"/>
      <c r="C124" s="8"/>
      <c r="D124" s="63"/>
      <c r="E124" s="76"/>
      <c r="F124" s="77" t="s">
        <v>93</v>
      </c>
      <c r="G124" s="78">
        <f>+IF(H124=FALSE,0,VLOOKUP(F124,Risposte!$B$3:$C$2082,2,0))</f>
        <v>0</v>
      </c>
      <c r="H124" s="147" t="b">
        <v>0</v>
      </c>
      <c r="I124" s="66"/>
      <c r="J124" s="66"/>
      <c r="K124" s="198"/>
      <c r="L124" s="198"/>
      <c r="M124" s="199"/>
    </row>
    <row r="125" spans="1:13" ht="18.75" x14ac:dyDescent="0.25">
      <c r="A125" s="105"/>
      <c r="B125" s="63"/>
      <c r="C125" s="8"/>
      <c r="D125" s="63"/>
      <c r="E125" s="76"/>
      <c r="F125" s="77" t="s">
        <v>94</v>
      </c>
      <c r="G125" s="78">
        <f>+IF(H125=FALSE,0,VLOOKUP(F125,Risposte!$B$3:$C$2082,2,0))</f>
        <v>0</v>
      </c>
      <c r="H125" s="148" t="b">
        <v>0</v>
      </c>
      <c r="I125" s="78"/>
      <c r="J125" s="78"/>
      <c r="K125" s="198"/>
      <c r="L125" s="198"/>
      <c r="M125" s="199"/>
    </row>
    <row r="126" spans="1:13" ht="18.75" x14ac:dyDescent="0.25">
      <c r="A126" s="105"/>
      <c r="B126" s="63"/>
      <c r="C126" s="8"/>
      <c r="D126" s="63"/>
      <c r="E126" s="76"/>
      <c r="F126" s="77" t="s">
        <v>95</v>
      </c>
      <c r="G126" s="78">
        <f>+IF(H126=FALSE,0,VLOOKUP(F126,Risposte!$B$3:$C$2082,2,0))</f>
        <v>0</v>
      </c>
      <c r="H126" s="148" t="b">
        <v>0</v>
      </c>
      <c r="I126" s="78"/>
      <c r="J126" s="78"/>
      <c r="K126" s="198"/>
      <c r="L126" s="198"/>
      <c r="M126" s="199"/>
    </row>
    <row r="127" spans="1:13" x14ac:dyDescent="0.25">
      <c r="A127" s="108"/>
      <c r="B127" s="63"/>
      <c r="C127" s="8"/>
      <c r="D127" s="63"/>
      <c r="E127" s="64"/>
      <c r="F127" s="65"/>
      <c r="G127" s="64"/>
      <c r="H127" s="147"/>
      <c r="I127" s="66"/>
      <c r="J127" s="66"/>
      <c r="K127" s="64"/>
      <c r="L127" s="64"/>
      <c r="M127" s="67"/>
    </row>
    <row r="128" spans="1:13" ht="15" x14ac:dyDescent="0.25">
      <c r="A128" s="105"/>
      <c r="B128" s="63" t="s">
        <v>40</v>
      </c>
      <c r="C128" s="8" t="s">
        <v>15</v>
      </c>
      <c r="D128" s="9" t="str">
        <f>+CONCATENATE(B128,".",C128)</f>
        <v>IV.04</v>
      </c>
      <c r="E128" s="205" t="s">
        <v>269</v>
      </c>
      <c r="F128" s="205"/>
      <c r="G128" s="107"/>
      <c r="H128" s="156"/>
      <c r="I128" s="104">
        <f>+IF(H129="VERO",1,0)</f>
        <v>1</v>
      </c>
      <c r="J128" s="104">
        <f>+SUM(G129)</f>
        <v>0</v>
      </c>
      <c r="K128" s="74" t="str">
        <f>+IF(I128=0,"""","R")</f>
        <v>R</v>
      </c>
      <c r="L128"/>
      <c r="M128" s="67"/>
    </row>
    <row r="129" spans="1:13" ht="18.75" x14ac:dyDescent="0.25">
      <c r="A129" s="105"/>
      <c r="B129" s="63"/>
      <c r="C129" s="8"/>
      <c r="D129" s="63"/>
      <c r="E129" s="76">
        <v>9</v>
      </c>
      <c r="F129" s="146" t="s">
        <v>190</v>
      </c>
      <c r="G129" s="106">
        <f>+IF(H129="VERO",VLOOKUP(F129,Risposte!$B$3:$C$2082,2,0))</f>
        <v>0</v>
      </c>
      <c r="H129" s="155" t="str">
        <f>+IF(F129="","FALSO","VERO")</f>
        <v>VERO</v>
      </c>
      <c r="I129" s="66"/>
      <c r="J129" s="66"/>
      <c r="K129" s="198"/>
      <c r="L129" s="198"/>
      <c r="M129" s="199"/>
    </row>
    <row r="130" spans="1:13" x14ac:dyDescent="0.25">
      <c r="A130" s="108"/>
      <c r="B130" s="63"/>
      <c r="C130" s="8"/>
      <c r="D130" s="63"/>
      <c r="E130" s="64"/>
      <c r="F130" s="65"/>
      <c r="G130" s="64"/>
      <c r="H130" s="147"/>
      <c r="I130" s="66"/>
      <c r="J130" s="66"/>
      <c r="K130" s="64"/>
      <c r="L130" s="64"/>
      <c r="M130" s="67"/>
    </row>
    <row r="131" spans="1:13" x14ac:dyDescent="0.25">
      <c r="A131" s="105"/>
      <c r="B131" s="63" t="s">
        <v>40</v>
      </c>
      <c r="C131" s="8" t="s">
        <v>17</v>
      </c>
      <c r="D131" s="9" t="str">
        <f>+CONCATENATE(B131,".",C131)</f>
        <v>IV.05</v>
      </c>
      <c r="E131" s="101" t="s">
        <v>142</v>
      </c>
      <c r="F131" s="102"/>
      <c r="G131" s="103"/>
      <c r="H131" s="154"/>
      <c r="I131" s="104">
        <f>+IF(H132="VERO",1,0)</f>
        <v>1</v>
      </c>
      <c r="J131" s="104">
        <f>+SUM(G132)</f>
        <v>0.4</v>
      </c>
      <c r="K131" s="74" t="str">
        <f>+IF(I131=0,"""","R")</f>
        <v>R</v>
      </c>
      <c r="L131" s="64"/>
      <c r="M131" s="67"/>
    </row>
    <row r="132" spans="1:13" ht="18.75" x14ac:dyDescent="0.25">
      <c r="A132" s="105"/>
      <c r="B132" s="63"/>
      <c r="C132" s="8"/>
      <c r="D132" s="63"/>
      <c r="E132" s="76">
        <v>9</v>
      </c>
      <c r="F132" s="146" t="s">
        <v>144</v>
      </c>
      <c r="G132" s="106">
        <f>+IF(H132="VERO",VLOOKUP(F132,Risposte!$B$3:$C$2082,2,0))</f>
        <v>0.4</v>
      </c>
      <c r="H132" s="155" t="str">
        <f>+IF(F132="","FALSO","VERO")</f>
        <v>VERO</v>
      </c>
      <c r="I132" s="106"/>
      <c r="J132" s="106"/>
      <c r="K132" s="64"/>
      <c r="L132" s="64"/>
      <c r="M132" s="67"/>
    </row>
    <row r="133" spans="1:13" x14ac:dyDescent="0.25">
      <c r="A133" s="108"/>
      <c r="B133" s="63"/>
      <c r="C133" s="8"/>
      <c r="D133" s="63"/>
      <c r="E133" s="64"/>
      <c r="F133" s="65"/>
      <c r="G133" s="64"/>
      <c r="H133" s="147"/>
      <c r="I133" s="66"/>
      <c r="J133" s="66"/>
      <c r="K133" s="64"/>
      <c r="L133" s="64"/>
      <c r="M133" s="67"/>
    </row>
    <row r="134" spans="1:13" ht="33.950000000000003" customHeight="1" x14ac:dyDescent="0.25">
      <c r="A134" s="105"/>
      <c r="B134" s="63" t="s">
        <v>40</v>
      </c>
      <c r="C134" s="8" t="s">
        <v>34</v>
      </c>
      <c r="D134" s="9" t="str">
        <f>+CONCATENATE(B134,".",C134)</f>
        <v>IV.06</v>
      </c>
      <c r="E134" s="205" t="s">
        <v>272</v>
      </c>
      <c r="F134" s="205"/>
      <c r="G134" s="103"/>
      <c r="H134" s="154"/>
      <c r="I134" s="104">
        <f>+IF(H135="VERO",1,0)</f>
        <v>1</v>
      </c>
      <c r="J134" s="104">
        <f>+SUM(G135)</f>
        <v>0.6</v>
      </c>
      <c r="K134" s="74" t="str">
        <f>+IF(I134=0,"""","R")</f>
        <v>R</v>
      </c>
      <c r="L134"/>
      <c r="M134" s="67"/>
    </row>
    <row r="135" spans="1:13" ht="18.75" x14ac:dyDescent="0.25">
      <c r="A135" s="105"/>
      <c r="B135" s="63"/>
      <c r="C135" s="8"/>
      <c r="D135" s="63"/>
      <c r="E135" s="76">
        <v>9</v>
      </c>
      <c r="F135" s="146" t="s">
        <v>275</v>
      </c>
      <c r="G135" s="106">
        <f>+IF(H135="VERO",VLOOKUP(F135,Risposte!$B$3:$C$2082,2,0))</f>
        <v>0.6</v>
      </c>
      <c r="H135" s="155" t="str">
        <f>+IF(F135="","FALSO","VERO")</f>
        <v>VERO</v>
      </c>
      <c r="I135" s="106"/>
      <c r="J135" s="106"/>
      <c r="K135" s="64"/>
      <c r="L135" s="64"/>
      <c r="M135" s="67"/>
    </row>
    <row r="136" spans="1:13" x14ac:dyDescent="0.25">
      <c r="A136" s="111"/>
      <c r="B136" s="63"/>
      <c r="C136" s="8"/>
      <c r="D136" s="63"/>
      <c r="E136" s="64"/>
      <c r="F136" s="65"/>
      <c r="G136" s="64"/>
      <c r="H136" s="147"/>
      <c r="I136" s="66"/>
      <c r="J136" s="66"/>
      <c r="K136" s="64"/>
      <c r="L136" s="64"/>
      <c r="M136" s="67"/>
    </row>
    <row r="137" spans="1:13" x14ac:dyDescent="0.25">
      <c r="A137" s="62"/>
      <c r="B137" s="63"/>
      <c r="C137" s="8"/>
      <c r="D137" s="63"/>
      <c r="E137" s="64"/>
      <c r="F137" s="65"/>
      <c r="G137" s="64"/>
      <c r="H137" s="147"/>
      <c r="I137" s="66"/>
      <c r="J137" s="66"/>
      <c r="K137" s="64"/>
      <c r="L137" s="64"/>
      <c r="M137" s="67"/>
    </row>
    <row r="138" spans="1:13" x14ac:dyDescent="0.25">
      <c r="A138" s="112" t="s">
        <v>41</v>
      </c>
      <c r="B138" s="63" t="s">
        <v>41</v>
      </c>
      <c r="C138" s="8" t="s">
        <v>3</v>
      </c>
      <c r="D138" s="9" t="str">
        <f>+CONCATENATE(B138,".",C138)</f>
        <v>SMVP.01</v>
      </c>
      <c r="E138" s="113" t="s">
        <v>131</v>
      </c>
      <c r="F138" s="114"/>
      <c r="G138" s="115"/>
      <c r="H138" s="157"/>
      <c r="I138" s="116">
        <f>+IF(H139="VERO",1,0)</f>
        <v>1</v>
      </c>
      <c r="J138" s="116">
        <f>+SUM(G139)</f>
        <v>1</v>
      </c>
      <c r="K138" s="74" t="str">
        <f>+IF(I138=0,"""","R")</f>
        <v>R</v>
      </c>
      <c r="L138" s="64"/>
      <c r="M138" s="67"/>
    </row>
    <row r="139" spans="1:13" ht="24" x14ac:dyDescent="0.25">
      <c r="A139" s="112" t="s">
        <v>306</v>
      </c>
      <c r="B139" s="63"/>
      <c r="C139" s="8"/>
      <c r="D139" s="63"/>
      <c r="E139" s="76">
        <v>9</v>
      </c>
      <c r="F139" s="146" t="s">
        <v>132</v>
      </c>
      <c r="G139" s="78">
        <f>+IF(H139="VERO",VLOOKUP(F139,Risposte!$B$3:$C$2082,2,0))</f>
        <v>1</v>
      </c>
      <c r="H139" s="158" t="str">
        <f>+IF(F139="","FALSO","VERO")</f>
        <v>VERO</v>
      </c>
      <c r="I139" s="117"/>
      <c r="J139" s="117"/>
      <c r="K139" s="64"/>
      <c r="L139" s="64"/>
      <c r="M139" s="67"/>
    </row>
    <row r="140" spans="1:13" x14ac:dyDescent="0.25">
      <c r="A140" s="112" t="s">
        <v>307</v>
      </c>
      <c r="B140" s="63"/>
      <c r="C140" s="8"/>
      <c r="D140" s="63"/>
      <c r="E140" s="64"/>
      <c r="F140" s="65"/>
      <c r="G140" s="64"/>
      <c r="H140" s="147"/>
      <c r="I140" s="66"/>
      <c r="J140" s="66"/>
      <c r="K140" s="64"/>
      <c r="L140" s="64"/>
      <c r="M140" s="67"/>
    </row>
    <row r="141" spans="1:13" x14ac:dyDescent="0.25">
      <c r="A141" s="118"/>
      <c r="B141" s="63" t="s">
        <v>41</v>
      </c>
      <c r="C141" s="8" t="s">
        <v>4</v>
      </c>
      <c r="D141" s="9" t="str">
        <f>+CONCATENATE(B141,".",C141)</f>
        <v>SMVP.02</v>
      </c>
      <c r="E141" s="113" t="s">
        <v>138</v>
      </c>
      <c r="F141" s="114"/>
      <c r="G141" s="119"/>
      <c r="H141" s="159"/>
      <c r="I141" s="120">
        <f>+IF(AND(H142=FALSE,H143=FALSE),0,1)</f>
        <v>1</v>
      </c>
      <c r="J141" s="120">
        <f>IF(AND(H142=TRUE,H143=TRUE),"n/d",SUM(G142:G142))</f>
        <v>1</v>
      </c>
      <c r="K141" s="74" t="str">
        <f>IF(AND(H142=TRUE,H143=TRUE),"X",IF(I141=0,"""","R"))</f>
        <v>R</v>
      </c>
      <c r="L141" s="64"/>
      <c r="M141" s="67"/>
    </row>
    <row r="142" spans="1:13" ht="18.75" x14ac:dyDescent="0.25">
      <c r="A142" s="118"/>
      <c r="B142" s="63"/>
      <c r="C142" s="8"/>
      <c r="D142" s="63"/>
      <c r="E142" s="76"/>
      <c r="F142" s="77" t="s">
        <v>14</v>
      </c>
      <c r="G142" s="78">
        <f>+IF(H142=FALSE,0,1)</f>
        <v>1</v>
      </c>
      <c r="H142" s="147" t="b">
        <v>1</v>
      </c>
      <c r="I142" s="66"/>
      <c r="J142" s="66"/>
      <c r="K142" s="198" t="str">
        <f>IF(AND(H143=TRUE,H142=TRUE),"Non è possibile selezionare contemporaneamente le opzioni &lt;Si&gt; e &lt;No&gt;","")</f>
        <v/>
      </c>
      <c r="L142" s="198"/>
      <c r="M142" s="199"/>
    </row>
    <row r="143" spans="1:13" ht="18.75" x14ac:dyDescent="0.25">
      <c r="A143" s="118"/>
      <c r="B143" s="63"/>
      <c r="C143" s="8"/>
      <c r="D143" s="63"/>
      <c r="E143" s="76"/>
      <c r="F143" s="77" t="s">
        <v>16</v>
      </c>
      <c r="G143" s="78">
        <f>+IF(H143=FALSE,0,0)</f>
        <v>0</v>
      </c>
      <c r="H143" s="148" t="b">
        <v>0</v>
      </c>
      <c r="I143" s="78"/>
      <c r="J143" s="78"/>
      <c r="K143" s="198"/>
      <c r="L143" s="198"/>
      <c r="M143" s="199"/>
    </row>
    <row r="144" spans="1:13" x14ac:dyDescent="0.25">
      <c r="A144" s="118"/>
      <c r="B144" s="63"/>
      <c r="C144" s="8"/>
      <c r="D144" s="63"/>
      <c r="E144" s="64"/>
      <c r="F144" s="65"/>
      <c r="G144" s="64"/>
      <c r="H144" s="147"/>
      <c r="I144" s="66"/>
      <c r="J144" s="66"/>
      <c r="K144" s="64"/>
      <c r="L144" s="64"/>
      <c r="M144" s="67"/>
    </row>
    <row r="145" spans="1:14" ht="33.6" customHeight="1" x14ac:dyDescent="0.25">
      <c r="A145" s="118"/>
      <c r="B145" s="63" t="s">
        <v>41</v>
      </c>
      <c r="C145" s="8" t="s">
        <v>13</v>
      </c>
      <c r="D145" s="9" t="str">
        <f>+CONCATENATE(B145,".",C145)</f>
        <v>SMVP.03</v>
      </c>
      <c r="E145" s="203" t="s">
        <v>139</v>
      </c>
      <c r="F145" s="203"/>
      <c r="G145" s="119"/>
      <c r="H145" s="159"/>
      <c r="I145" s="120">
        <f>+IF(AND(H146=FALSE,H147=FALSE),0,1)</f>
        <v>1</v>
      </c>
      <c r="J145" s="120">
        <f>IF(AND(H146=TRUE,H147=TRUE),"n/d",SUM(G146:G146))</f>
        <v>1</v>
      </c>
      <c r="K145" s="74" t="str">
        <f>IF(AND(H146=TRUE,H147=TRUE),"X",IF(I145=0,"""","R"))</f>
        <v>R</v>
      </c>
      <c r="L145" s="92"/>
      <c r="M145" s="67"/>
    </row>
    <row r="146" spans="1:14" ht="18.75" x14ac:dyDescent="0.25">
      <c r="A146" s="118"/>
      <c r="B146" s="63"/>
      <c r="C146" s="8"/>
      <c r="D146" s="63"/>
      <c r="E146" s="76"/>
      <c r="F146" s="77" t="s">
        <v>14</v>
      </c>
      <c r="G146" s="78">
        <f>+IF(H146=FALSE,0,1)</f>
        <v>1</v>
      </c>
      <c r="H146" s="147" t="b">
        <v>1</v>
      </c>
      <c r="I146" s="66"/>
      <c r="J146" s="66"/>
      <c r="K146" s="198" t="str">
        <f>IF(AND(H147=TRUE,H146=TRUE),"Non è possibile selezionare contemporaneamente le opzioni &lt;Si&gt; e &lt;No&gt;","")</f>
        <v/>
      </c>
      <c r="L146" s="198"/>
      <c r="M146" s="199"/>
    </row>
    <row r="147" spans="1:14" ht="18.75" x14ac:dyDescent="0.25">
      <c r="A147" s="118"/>
      <c r="B147" s="63"/>
      <c r="C147" s="8"/>
      <c r="D147" s="63"/>
      <c r="E147" s="76"/>
      <c r="F147" s="77" t="s">
        <v>16</v>
      </c>
      <c r="G147" s="78">
        <f>+IF(H147=FALSE,0,0)</f>
        <v>0</v>
      </c>
      <c r="H147" s="148" t="b">
        <v>0</v>
      </c>
      <c r="I147" s="78"/>
      <c r="J147" s="78"/>
      <c r="K147" s="198"/>
      <c r="L147" s="198"/>
      <c r="M147" s="199"/>
    </row>
    <row r="148" spans="1:14" x14ac:dyDescent="0.25">
      <c r="A148" s="118"/>
      <c r="B148" s="63"/>
      <c r="C148" s="8"/>
      <c r="D148" s="63"/>
      <c r="E148" s="64"/>
      <c r="F148" s="65"/>
      <c r="G148" s="64"/>
      <c r="H148" s="147"/>
      <c r="I148" s="66"/>
      <c r="J148" s="66"/>
      <c r="K148" s="64"/>
      <c r="L148" s="64"/>
      <c r="M148" s="67"/>
    </row>
    <row r="149" spans="1:14" ht="31.5" customHeight="1" x14ac:dyDescent="0.25">
      <c r="A149" s="118"/>
      <c r="B149" s="63" t="s">
        <v>41</v>
      </c>
      <c r="C149" s="8" t="s">
        <v>15</v>
      </c>
      <c r="D149" s="9" t="str">
        <f>+CONCATENATE(B149,".",C149)</f>
        <v>SMVP.04</v>
      </c>
      <c r="E149" s="197" t="s">
        <v>218</v>
      </c>
      <c r="F149" s="197"/>
      <c r="G149" s="119"/>
      <c r="H149" s="159"/>
      <c r="I149" s="120">
        <f>+IF(AND(H150=FALSE,H151=FALSE),0,1)</f>
        <v>1</v>
      </c>
      <c r="J149" s="120">
        <f>IF(AND(H150=TRUE,H151=TRUE),"n/d",SUM(G150:G150))</f>
        <v>1</v>
      </c>
      <c r="K149" s="74" t="str">
        <f>IF(AND(H150=TRUE,H151=TRUE),"X",IF(I149=0,"""","R"))</f>
        <v>R</v>
      </c>
      <c r="L149" s="92"/>
      <c r="M149" s="67"/>
      <c r="N149" s="45"/>
    </row>
    <row r="150" spans="1:14" ht="18.75" x14ac:dyDescent="0.25">
      <c r="A150" s="118"/>
      <c r="B150" s="63"/>
      <c r="C150" s="8"/>
      <c r="D150" s="63"/>
      <c r="E150" s="76"/>
      <c r="F150" s="77" t="s">
        <v>14</v>
      </c>
      <c r="G150" s="78">
        <f>+IF(H150=FALSE,0,1)</f>
        <v>1</v>
      </c>
      <c r="H150" s="147" t="b">
        <v>1</v>
      </c>
      <c r="I150" s="66"/>
      <c r="J150" s="66"/>
      <c r="K150" s="198" t="str">
        <f>IF(AND(H151=TRUE,H150=TRUE),"Non è possibile selezionare contemporaneamente le opzioni &lt;Si&gt; e &lt;No&gt;","")</f>
        <v/>
      </c>
      <c r="L150" s="198"/>
      <c r="M150" s="199"/>
    </row>
    <row r="151" spans="1:14" ht="18.75" x14ac:dyDescent="0.25">
      <c r="A151" s="118"/>
      <c r="B151" s="63"/>
      <c r="C151" s="8"/>
      <c r="D151" s="63"/>
      <c r="E151" s="76"/>
      <c r="F151" s="77" t="s">
        <v>16</v>
      </c>
      <c r="G151" s="78">
        <f>+IF(H151=FALSE,0,0)</f>
        <v>0</v>
      </c>
      <c r="H151" s="148" t="b">
        <v>0</v>
      </c>
      <c r="I151" s="78"/>
      <c r="J151" s="78"/>
      <c r="K151" s="198"/>
      <c r="L151" s="198"/>
      <c r="M151" s="199"/>
    </row>
    <row r="152" spans="1:14" x14ac:dyDescent="0.25">
      <c r="A152" s="118"/>
      <c r="B152" s="63"/>
      <c r="C152" s="8"/>
      <c r="D152" s="63"/>
      <c r="E152" s="64"/>
      <c r="F152" s="65"/>
      <c r="G152" s="64"/>
      <c r="H152" s="147"/>
      <c r="I152" s="66"/>
      <c r="J152" s="66"/>
      <c r="K152" s="64"/>
      <c r="L152" s="64"/>
      <c r="M152" s="67"/>
    </row>
    <row r="153" spans="1:14" ht="30" customHeight="1" x14ac:dyDescent="0.25">
      <c r="A153" s="118"/>
      <c r="B153" s="63" t="s">
        <v>41</v>
      </c>
      <c r="C153" s="8" t="s">
        <v>17</v>
      </c>
      <c r="D153" s="9" t="str">
        <f>+CONCATENATE(B153,".",C153)</f>
        <v>SMVP.05</v>
      </c>
      <c r="E153" s="197" t="s">
        <v>140</v>
      </c>
      <c r="F153" s="197"/>
      <c r="G153" s="119"/>
      <c r="H153" s="159"/>
      <c r="I153" s="120">
        <f>+IF(AND(H154=FALSE,H155=FALSE),0,1)</f>
        <v>1</v>
      </c>
      <c r="J153" s="120">
        <f>IF(AND(H154=TRUE,H155=TRUE),"n/d",SUM(G154:G154))</f>
        <v>1</v>
      </c>
      <c r="K153" s="74" t="str">
        <f>IF(AND(H154=TRUE,H155=TRUE),"X",IF(I153=0,"""","R"))</f>
        <v>R</v>
      </c>
      <c r="L153" s="92"/>
      <c r="M153" s="67"/>
      <c r="N153" s="45"/>
    </row>
    <row r="154" spans="1:14" ht="18.75" x14ac:dyDescent="0.25">
      <c r="A154" s="118"/>
      <c r="B154" s="63"/>
      <c r="C154" s="8"/>
      <c r="D154" s="63"/>
      <c r="E154" s="76"/>
      <c r="F154" s="77" t="s">
        <v>14</v>
      </c>
      <c r="G154" s="78">
        <f>+IF(H154=FALSE,0,1)</f>
        <v>1</v>
      </c>
      <c r="H154" s="147" t="b">
        <v>1</v>
      </c>
      <c r="I154" s="66"/>
      <c r="J154" s="66"/>
      <c r="K154" s="198" t="str">
        <f>IF(AND(H155=TRUE,H154=TRUE),"Non è possibile selezionare contemporaneamente le opzioni &lt;Si&gt; e &lt;No&gt;","")</f>
        <v/>
      </c>
      <c r="L154" s="198"/>
      <c r="M154" s="199"/>
    </row>
    <row r="155" spans="1:14" ht="18.75" x14ac:dyDescent="0.25">
      <c r="A155" s="118"/>
      <c r="B155" s="63"/>
      <c r="C155" s="8"/>
      <c r="D155" s="63"/>
      <c r="E155" s="76"/>
      <c r="F155" s="77" t="s">
        <v>16</v>
      </c>
      <c r="G155" s="78">
        <f>+IF(H155=FALSE,0,0)</f>
        <v>0</v>
      </c>
      <c r="H155" s="148" t="b">
        <v>0</v>
      </c>
      <c r="I155" s="78"/>
      <c r="J155" s="78"/>
      <c r="K155" s="198"/>
      <c r="L155" s="198"/>
      <c r="M155" s="199"/>
    </row>
    <row r="156" spans="1:14" x14ac:dyDescent="0.25">
      <c r="A156" s="118"/>
      <c r="B156" s="63"/>
      <c r="C156" s="8"/>
      <c r="D156" s="63"/>
      <c r="E156" s="64"/>
      <c r="F156" s="65"/>
      <c r="G156" s="64"/>
      <c r="H156" s="147"/>
      <c r="I156" s="66"/>
      <c r="J156" s="66"/>
      <c r="K156" s="64"/>
      <c r="L156" s="64"/>
      <c r="M156" s="67"/>
    </row>
    <row r="157" spans="1:14" ht="34.5" customHeight="1" x14ac:dyDescent="0.25">
      <c r="A157" s="118"/>
      <c r="B157" s="63" t="s">
        <v>41</v>
      </c>
      <c r="C157" s="8" t="s">
        <v>34</v>
      </c>
      <c r="D157" s="9" t="str">
        <f>+CONCATENATE(B157,".",C157)</f>
        <v>SMVP.06</v>
      </c>
      <c r="E157" s="197" t="s">
        <v>141</v>
      </c>
      <c r="F157" s="197"/>
      <c r="G157" s="119"/>
      <c r="H157" s="159"/>
      <c r="I157" s="120">
        <f>+IF(AND(H158=FALSE,H159=FALSE),0,1)</f>
        <v>1</v>
      </c>
      <c r="J157" s="120">
        <f>IF(AND(H158=TRUE,H159=TRUE),"n/d",SUM(G158:G158))</f>
        <v>1</v>
      </c>
      <c r="K157" s="74" t="str">
        <f>IF(AND(H158=TRUE,H159=TRUE),"X",IF(I157=0,"""","R"))</f>
        <v>R</v>
      </c>
      <c r="L157" s="92"/>
      <c r="M157" s="67"/>
    </row>
    <row r="158" spans="1:14" ht="18.75" x14ac:dyDescent="0.25">
      <c r="A158" s="118"/>
      <c r="B158" s="63"/>
      <c r="C158" s="8"/>
      <c r="D158" s="63"/>
      <c r="E158" s="76"/>
      <c r="F158" s="77" t="s">
        <v>14</v>
      </c>
      <c r="G158" s="78">
        <f>+IF(H158=FALSE,0,1)</f>
        <v>1</v>
      </c>
      <c r="H158" s="147" t="b">
        <v>1</v>
      </c>
      <c r="I158" s="66"/>
      <c r="J158" s="66"/>
      <c r="K158" s="198" t="str">
        <f>IF(AND(H159=TRUE,H158=TRUE),"Non è possibile selezionare contemporaneamente le opzioni &lt;Si&gt; e &lt;No&gt;","")</f>
        <v/>
      </c>
      <c r="L158" s="198"/>
      <c r="M158" s="199"/>
    </row>
    <row r="159" spans="1:14" ht="18.75" x14ac:dyDescent="0.25">
      <c r="A159" s="118"/>
      <c r="B159" s="63"/>
      <c r="C159" s="8"/>
      <c r="D159" s="63"/>
      <c r="E159" s="76"/>
      <c r="F159" s="77" t="s">
        <v>16</v>
      </c>
      <c r="G159" s="78">
        <f>+IF(H159=FALSE,0,0)</f>
        <v>0</v>
      </c>
      <c r="H159" s="148" t="b">
        <v>0</v>
      </c>
      <c r="I159" s="78"/>
      <c r="J159" s="78"/>
      <c r="K159" s="198"/>
      <c r="L159" s="198"/>
      <c r="M159" s="199"/>
    </row>
    <row r="160" spans="1:14" x14ac:dyDescent="0.25">
      <c r="A160" s="118"/>
      <c r="B160" s="63"/>
      <c r="C160" s="8"/>
      <c r="D160" s="63"/>
      <c r="E160" s="64"/>
      <c r="F160" s="65"/>
      <c r="G160" s="64"/>
      <c r="H160" s="147"/>
      <c r="I160" s="66"/>
      <c r="J160" s="66"/>
      <c r="K160" s="64"/>
      <c r="L160" s="64"/>
      <c r="M160" s="67"/>
    </row>
    <row r="161" spans="1:13" x14ac:dyDescent="0.25">
      <c r="A161" s="118"/>
      <c r="B161" s="63" t="s">
        <v>41</v>
      </c>
      <c r="C161" s="8" t="s">
        <v>35</v>
      </c>
      <c r="D161" s="9" t="str">
        <f>+CONCATENATE(B161,".",C161)</f>
        <v>SMVP.07</v>
      </c>
      <c r="E161" s="113" t="s">
        <v>137</v>
      </c>
      <c r="F161" s="114"/>
      <c r="G161" s="119"/>
      <c r="H161" s="159"/>
      <c r="I161" s="120">
        <f>+IF(AND(H162=FALSE,H163=FALSE),0,1)</f>
        <v>1</v>
      </c>
      <c r="J161" s="120">
        <f>IF(AND(H162=TRUE,H163=TRUE),"n/d",SUM(G162:G162))</f>
        <v>1</v>
      </c>
      <c r="K161" s="74" t="str">
        <f>IF(AND(H162=TRUE,H163=TRUE),"X",IF(I161=0,"""","R"))</f>
        <v>R</v>
      </c>
      <c r="L161" s="64"/>
      <c r="M161" s="67"/>
    </row>
    <row r="162" spans="1:13" ht="18.75" x14ac:dyDescent="0.25">
      <c r="A162" s="118"/>
      <c r="B162" s="63"/>
      <c r="C162" s="8"/>
      <c r="D162" s="63"/>
      <c r="E162" s="76"/>
      <c r="F162" s="77" t="s">
        <v>14</v>
      </c>
      <c r="G162" s="78">
        <f>+IF(H162=FALSE,0,1)</f>
        <v>1</v>
      </c>
      <c r="H162" s="147" t="b">
        <v>1</v>
      </c>
      <c r="I162" s="66"/>
      <c r="J162" s="66"/>
      <c r="K162" s="198" t="str">
        <f>IF(AND(H163=TRUE,H162=TRUE),"Non è possibile selezionare contemporaneamente le opzioni &lt;Si&gt; e &lt;No&gt;","")</f>
        <v/>
      </c>
      <c r="L162" s="198"/>
      <c r="M162" s="199"/>
    </row>
    <row r="163" spans="1:13" ht="18.75" x14ac:dyDescent="0.25">
      <c r="A163" s="118"/>
      <c r="B163" s="63"/>
      <c r="C163" s="8"/>
      <c r="D163" s="63"/>
      <c r="E163" s="76"/>
      <c r="F163" s="77" t="s">
        <v>16</v>
      </c>
      <c r="G163" s="78">
        <f>+IF(H163=FALSE,0,0)</f>
        <v>0</v>
      </c>
      <c r="H163" s="148" t="b">
        <v>0</v>
      </c>
      <c r="I163" s="78"/>
      <c r="J163" s="78"/>
      <c r="K163" s="198"/>
      <c r="L163" s="198"/>
      <c r="M163" s="199"/>
    </row>
    <row r="164" spans="1:13" x14ac:dyDescent="0.25">
      <c r="A164" s="118"/>
      <c r="B164" s="63"/>
      <c r="C164" s="8"/>
      <c r="D164" s="63"/>
      <c r="E164" s="64"/>
      <c r="F164" s="65"/>
      <c r="G164" s="64"/>
      <c r="H164" s="147"/>
      <c r="I164" s="66"/>
      <c r="J164" s="66"/>
      <c r="K164" s="64"/>
      <c r="L164" s="64"/>
      <c r="M164" s="67"/>
    </row>
    <row r="165" spans="1:13" ht="16.5" customHeight="1" x14ac:dyDescent="0.25">
      <c r="A165" s="118"/>
      <c r="B165" s="63" t="s">
        <v>41</v>
      </c>
      <c r="C165" s="8" t="s">
        <v>36</v>
      </c>
      <c r="D165" s="9" t="str">
        <f>+CONCATENATE(B165,".",C165)</f>
        <v>SMVP.08</v>
      </c>
      <c r="E165" s="197" t="s">
        <v>310</v>
      </c>
      <c r="F165" s="197"/>
      <c r="G165" s="119"/>
      <c r="H165" s="159"/>
      <c r="I165" s="116">
        <f>IF(COUNTIF(H166:H169,TRUE)&gt;0,1,0)</f>
        <v>1</v>
      </c>
      <c r="J165" s="187">
        <f>IF(K166&lt;&gt;"","n/d",SUM(G166:G169))</f>
        <v>0.5</v>
      </c>
      <c r="K165" s="74" t="str">
        <f>IF(AND(H169=TRUE,COUNTIF(H166:H168,TRUE)&gt;0),"X",IF(I165=0,"""","R"))</f>
        <v>R</v>
      </c>
      <c r="L165"/>
      <c r="M165" s="67"/>
    </row>
    <row r="166" spans="1:13" ht="18.75" x14ac:dyDescent="0.25">
      <c r="A166" s="118"/>
      <c r="B166" s="63"/>
      <c r="C166" s="8"/>
      <c r="D166" s="63"/>
      <c r="E166" s="76"/>
      <c r="F166" s="77" t="s">
        <v>315</v>
      </c>
      <c r="G166" s="78">
        <f>+IF(H166=FALSE,0,VLOOKUP(F166,Risposte!$B$3:$C$2082,2,0))</f>
        <v>0</v>
      </c>
      <c r="H166" s="147" t="b">
        <v>0</v>
      </c>
      <c r="I166" s="66"/>
      <c r="J166" s="66"/>
      <c r="K166" s="198" t="str">
        <f>IF(AND(H169=TRUE,COUNTIF(H166:H168,TRUE)&gt;0),"Se è stata selezionata l'opzione &lt;svolge in maniea parziale e non esaustiva...&gt;, non è possibile selezionare alcuna delle 3 opzioni precedenti","")</f>
        <v/>
      </c>
      <c r="L166" s="198"/>
      <c r="M166" s="199"/>
    </row>
    <row r="167" spans="1:13" ht="18.75" x14ac:dyDescent="0.25">
      <c r="A167" s="118"/>
      <c r="B167" s="63"/>
      <c r="C167" s="8"/>
      <c r="D167" s="63"/>
      <c r="E167" s="76"/>
      <c r="F167" s="77" t="s">
        <v>311</v>
      </c>
      <c r="G167" s="78">
        <f>+IF(H167=FALSE,0,VLOOKUP(F167,Risposte!$B$3:$C$2082,2,0))</f>
        <v>0.25</v>
      </c>
      <c r="H167" s="147" t="b">
        <v>1</v>
      </c>
      <c r="I167" s="66"/>
      <c r="J167" s="66"/>
      <c r="K167" s="198"/>
      <c r="L167" s="198"/>
      <c r="M167" s="199"/>
    </row>
    <row r="168" spans="1:13" ht="24" x14ac:dyDescent="0.25">
      <c r="A168" s="118"/>
      <c r="B168" s="63"/>
      <c r="C168" s="8"/>
      <c r="D168" s="63"/>
      <c r="E168" s="76"/>
      <c r="F168" s="77" t="s">
        <v>312</v>
      </c>
      <c r="G168" s="78">
        <f>+IF(H168=FALSE,0,VLOOKUP(F168,Risposte!$B$3:$C$2082,2,0))</f>
        <v>0.25</v>
      </c>
      <c r="H168" s="148" t="b">
        <v>1</v>
      </c>
      <c r="I168" s="78"/>
      <c r="J168" s="78"/>
      <c r="K168" s="198"/>
      <c r="L168" s="198"/>
      <c r="M168" s="199"/>
    </row>
    <row r="169" spans="1:13" ht="18.75" x14ac:dyDescent="0.25">
      <c r="A169" s="118"/>
      <c r="B169" s="63"/>
      <c r="C169" s="8"/>
      <c r="D169" s="63"/>
      <c r="E169" s="76"/>
      <c r="F169" s="77" t="s">
        <v>316</v>
      </c>
      <c r="G169" s="78">
        <f>+IF(H169=FALSE,0,VLOOKUP(F169,Risposte!$B$3:$C$2082,2,0))</f>
        <v>0</v>
      </c>
      <c r="H169" s="148" t="b">
        <v>0</v>
      </c>
      <c r="I169" s="78"/>
      <c r="J169" s="78"/>
      <c r="K169" s="198"/>
      <c r="L169" s="198"/>
      <c r="M169" s="199"/>
    </row>
    <row r="170" spans="1:13" x14ac:dyDescent="0.25">
      <c r="A170" s="118"/>
      <c r="B170" s="63"/>
      <c r="C170" s="8"/>
      <c r="D170" s="63"/>
      <c r="E170" s="64"/>
      <c r="F170" s="65"/>
      <c r="G170" s="64"/>
      <c r="H170" s="147"/>
      <c r="I170" s="66"/>
      <c r="J170" s="66"/>
      <c r="K170" s="64"/>
      <c r="L170" s="64"/>
      <c r="M170" s="67"/>
    </row>
    <row r="171" spans="1:13" ht="33.950000000000003" customHeight="1" x14ac:dyDescent="0.25">
      <c r="A171" s="118"/>
      <c r="B171" s="63" t="s">
        <v>41</v>
      </c>
      <c r="C171" s="8" t="s">
        <v>37</v>
      </c>
      <c r="D171" s="9" t="str">
        <f>+CONCATENATE(B171,".",C171)</f>
        <v>SMVP.09</v>
      </c>
      <c r="E171" s="197" t="s">
        <v>305</v>
      </c>
      <c r="F171" s="197"/>
      <c r="G171" s="185"/>
      <c r="H171" s="186"/>
      <c r="I171" s="120">
        <f>+IF(H172="VERO",1,0)</f>
        <v>1</v>
      </c>
      <c r="J171" s="120">
        <f>+SUM(G172)</f>
        <v>1</v>
      </c>
      <c r="K171" s="74" t="str">
        <f>+IF(I171=0,"""","R")</f>
        <v>R</v>
      </c>
      <c r="L171"/>
      <c r="M171" s="67"/>
    </row>
    <row r="172" spans="1:13" ht="18.75" x14ac:dyDescent="0.25">
      <c r="A172" s="118"/>
      <c r="B172" s="63"/>
      <c r="C172" s="8"/>
      <c r="D172" s="63"/>
      <c r="E172" s="76">
        <v>9</v>
      </c>
      <c r="F172" s="146" t="s">
        <v>268</v>
      </c>
      <c r="G172" s="106">
        <f>+IF(H172="VERO",VLOOKUP(F172,Risposte!$B$3:$C$2082,2,0))</f>
        <v>1</v>
      </c>
      <c r="H172" s="155" t="str">
        <f>+IF(F172="","FALSO","VERO")</f>
        <v>VERO</v>
      </c>
      <c r="I172" s="106"/>
      <c r="J172" s="106"/>
      <c r="K172" s="64"/>
      <c r="L172" s="64"/>
      <c r="M172" s="67"/>
    </row>
    <row r="173" spans="1:13" x14ac:dyDescent="0.25">
      <c r="A173" s="118"/>
      <c r="B173" s="63"/>
      <c r="C173" s="8"/>
      <c r="D173" s="63"/>
      <c r="E173" s="64"/>
      <c r="F173" s="65"/>
      <c r="G173" s="64"/>
      <c r="H173" s="147"/>
      <c r="I173" s="66"/>
      <c r="J173" s="66"/>
      <c r="K173" s="64"/>
      <c r="L173" s="64"/>
      <c r="M173" s="67"/>
    </row>
    <row r="174" spans="1:13" ht="33.950000000000003" customHeight="1" x14ac:dyDescent="0.25">
      <c r="A174" s="118"/>
      <c r="B174" s="63" t="s">
        <v>41</v>
      </c>
      <c r="C174" s="8" t="s">
        <v>230</v>
      </c>
      <c r="D174" s="9" t="str">
        <f>+CONCATENATE(B174,".",C174)</f>
        <v>SMVP.10</v>
      </c>
      <c r="E174" s="197" t="s">
        <v>319</v>
      </c>
      <c r="F174" s="197"/>
      <c r="G174" s="185"/>
      <c r="H174" s="186"/>
      <c r="I174" s="120">
        <f>+IF(H175="VERO",1,0)</f>
        <v>1</v>
      </c>
      <c r="J174" s="120">
        <f>+SUM(G175)</f>
        <v>1</v>
      </c>
      <c r="K174" s="74" t="str">
        <f>+IF(I174=0,"""","R")</f>
        <v>R</v>
      </c>
      <c r="L174"/>
      <c r="M174" s="67"/>
    </row>
    <row r="175" spans="1:13" ht="24" x14ac:dyDescent="0.25">
      <c r="A175" s="118"/>
      <c r="B175" s="63"/>
      <c r="C175" s="8"/>
      <c r="D175" s="63"/>
      <c r="E175" s="76">
        <v>9</v>
      </c>
      <c r="F175" s="146" t="s">
        <v>323</v>
      </c>
      <c r="G175" s="106">
        <f>+IF(H175="VERO",VLOOKUP(F175,Risposte!$B$3:$C$2082,2,0))</f>
        <v>1</v>
      </c>
      <c r="H175" s="155" t="str">
        <f>+IF(F175="","FALSO","VERO")</f>
        <v>VERO</v>
      </c>
      <c r="I175" s="106"/>
      <c r="J175" s="106"/>
      <c r="K175" s="64"/>
      <c r="L175" s="64"/>
      <c r="M175" s="67"/>
    </row>
    <row r="176" spans="1:13" x14ac:dyDescent="0.25">
      <c r="A176" s="62"/>
      <c r="B176" s="63"/>
      <c r="C176" s="8"/>
      <c r="D176" s="63"/>
      <c r="E176" s="64"/>
      <c r="F176" s="65"/>
      <c r="G176" s="64"/>
      <c r="H176" s="147"/>
      <c r="I176" s="66"/>
      <c r="J176" s="66"/>
      <c r="K176" s="64"/>
      <c r="L176" s="64"/>
      <c r="M176" s="67"/>
    </row>
    <row r="177" spans="1:13" x14ac:dyDescent="0.25">
      <c r="A177" s="62"/>
      <c r="B177" s="63"/>
      <c r="C177" s="8"/>
      <c r="D177" s="63"/>
      <c r="E177" s="64"/>
      <c r="F177" s="65"/>
      <c r="G177" s="64"/>
      <c r="H177" s="147"/>
      <c r="I177" s="66"/>
      <c r="J177" s="66"/>
      <c r="K177" s="64"/>
      <c r="L177" s="64"/>
      <c r="M177" s="67"/>
    </row>
    <row r="178" spans="1:13" x14ac:dyDescent="0.15">
      <c r="A178" s="121" t="s">
        <v>151</v>
      </c>
      <c r="B178" s="63" t="s">
        <v>42</v>
      </c>
      <c r="C178" s="8" t="s">
        <v>3</v>
      </c>
      <c r="D178" s="9" t="str">
        <f>+CONCATENATE(B178,".",C178)</f>
        <v>P.01</v>
      </c>
      <c r="E178" s="122" t="s">
        <v>97</v>
      </c>
      <c r="F178" s="123"/>
      <c r="G178" s="124"/>
      <c r="H178" s="160"/>
      <c r="I178" s="125">
        <f>+IF(H179="VERO",1,0)</f>
        <v>1</v>
      </c>
      <c r="J178" s="125">
        <f>+SUM(G179)</f>
        <v>0.5</v>
      </c>
      <c r="K178" s="74" t="str">
        <f>+IF(I178=0,"""","R")</f>
        <v>R</v>
      </c>
      <c r="L178" s="64"/>
      <c r="M178" s="67"/>
    </row>
    <row r="179" spans="1:13" ht="18.75" x14ac:dyDescent="0.15">
      <c r="A179" s="121" t="s">
        <v>187</v>
      </c>
      <c r="B179" s="63"/>
      <c r="C179" s="8"/>
      <c r="D179" s="63"/>
      <c r="E179" s="76">
        <v>9</v>
      </c>
      <c r="F179" s="146" t="s">
        <v>228</v>
      </c>
      <c r="G179" s="78">
        <f>+IF(H179="VERO",VLOOKUP(F179,Risposte!$B$3:$C$2082,2,0))</f>
        <v>0.5</v>
      </c>
      <c r="H179" s="158" t="str">
        <f>+IF(F179="","FALSO","VERO")</f>
        <v>VERO</v>
      </c>
      <c r="I179" s="117"/>
      <c r="J179" s="117"/>
      <c r="K179" s="64"/>
      <c r="L179" s="64"/>
      <c r="M179" s="67"/>
    </row>
    <row r="180" spans="1:13" x14ac:dyDescent="0.15">
      <c r="A180" s="121" t="s">
        <v>69</v>
      </c>
      <c r="B180" s="63"/>
      <c r="C180" s="8"/>
      <c r="D180" s="63"/>
      <c r="E180" s="64"/>
      <c r="F180" s="65"/>
      <c r="G180" s="64"/>
      <c r="H180" s="147"/>
      <c r="I180" s="66"/>
      <c r="J180" s="66"/>
      <c r="K180" s="64"/>
      <c r="L180" s="64"/>
      <c r="M180" s="67"/>
    </row>
    <row r="181" spans="1:13" ht="29.45" customHeight="1" x14ac:dyDescent="0.25">
      <c r="A181" s="126"/>
      <c r="B181" s="63" t="s">
        <v>42</v>
      </c>
      <c r="C181" s="8" t="s">
        <v>4</v>
      </c>
      <c r="D181" s="9" t="str">
        <f>+CONCATENATE(B181,".",C181)</f>
        <v>P.02</v>
      </c>
      <c r="E181" s="202" t="s">
        <v>290</v>
      </c>
      <c r="F181" s="202" t="e">
        <v>#N/A</v>
      </c>
      <c r="G181" s="127"/>
      <c r="H181" s="161"/>
      <c r="I181" s="125">
        <f>IF(COUNTIF(H182:H186,TRUE)&gt;0,1,0)</f>
        <v>1</v>
      </c>
      <c r="J181" s="128">
        <f>IF(K182&lt;&gt;"","n/d",SUM(G182:G185))</f>
        <v>1</v>
      </c>
      <c r="K181" s="74" t="str">
        <f>IF(AND(H186=TRUE,COUNTIF(H182:H185,TRUE)&gt;0),"X",IF(I181=0,"""","R"))</f>
        <v>R</v>
      </c>
      <c r="L181" s="64"/>
      <c r="M181" s="67"/>
    </row>
    <row r="182" spans="1:13" ht="17.100000000000001" customHeight="1" x14ac:dyDescent="0.25">
      <c r="A182" s="126"/>
      <c r="B182" s="63"/>
      <c r="C182" s="8"/>
      <c r="D182" s="63"/>
      <c r="E182" s="76"/>
      <c r="F182" s="77" t="s">
        <v>101</v>
      </c>
      <c r="G182" s="78">
        <f>+IF(H182=FALSE,0,VLOOKUP(F182,Risposte!$B$3:$C$2082,2,0))</f>
        <v>0.25</v>
      </c>
      <c r="H182" s="147" t="b">
        <v>1</v>
      </c>
      <c r="I182" s="66"/>
      <c r="J182" s="66"/>
      <c r="K182" s="198" t="str">
        <f>IF(AND(H186=TRUE,COUNTIF(H182:H185,TRUE)&gt;0),CONCATENATE("Se è stata selezionata l'opzione &lt;",F186,"&gt;, non è possibile selezionare alcuna delle 4 opzioni precedenti"),"")</f>
        <v/>
      </c>
      <c r="L182" s="198"/>
      <c r="M182" s="199"/>
    </row>
    <row r="183" spans="1:13" ht="18.75" x14ac:dyDescent="0.25">
      <c r="A183" s="126"/>
      <c r="B183" s="63"/>
      <c r="C183" s="8"/>
      <c r="D183" s="63"/>
      <c r="E183" s="76"/>
      <c r="F183" s="77" t="s">
        <v>102</v>
      </c>
      <c r="G183" s="78">
        <f>+IF(H183=FALSE,0,VLOOKUP(F183,Risposte!$B$3:$C$2082,2,0))</f>
        <v>0.25</v>
      </c>
      <c r="H183" s="147" t="b">
        <v>1</v>
      </c>
      <c r="I183" s="66"/>
      <c r="J183" s="66"/>
      <c r="K183" s="198"/>
      <c r="L183" s="198"/>
      <c r="M183" s="199"/>
    </row>
    <row r="184" spans="1:13" ht="18.75" x14ac:dyDescent="0.25">
      <c r="A184" s="126"/>
      <c r="B184" s="63"/>
      <c r="C184" s="8"/>
      <c r="D184" s="63"/>
      <c r="E184" s="76"/>
      <c r="F184" s="77" t="s">
        <v>105</v>
      </c>
      <c r="G184" s="78">
        <f>+IF(H184=FALSE,0,VLOOKUP(F184,Risposte!$B$3:$C$2082,2,0))</f>
        <v>0.25</v>
      </c>
      <c r="H184" s="148" t="b">
        <v>1</v>
      </c>
      <c r="I184" s="78"/>
      <c r="J184" s="78"/>
      <c r="K184" s="198"/>
      <c r="L184" s="198"/>
      <c r="M184" s="199"/>
    </row>
    <row r="185" spans="1:13" ht="18.75" x14ac:dyDescent="0.25">
      <c r="A185" s="126"/>
      <c r="B185" s="63"/>
      <c r="C185" s="8"/>
      <c r="D185" s="63"/>
      <c r="E185" s="76"/>
      <c r="F185" s="77" t="s">
        <v>103</v>
      </c>
      <c r="G185" s="78">
        <f>+IF(H185=FALSE,0,VLOOKUP(F185,Risposte!$B$3:$C$2082,2,0))</f>
        <v>0.25</v>
      </c>
      <c r="H185" s="148" t="b">
        <v>1</v>
      </c>
      <c r="I185" s="78"/>
      <c r="J185" s="78"/>
      <c r="K185" s="198"/>
      <c r="L185" s="198"/>
      <c r="M185" s="199"/>
    </row>
    <row r="186" spans="1:13" ht="18.75" x14ac:dyDescent="0.25">
      <c r="A186" s="126"/>
      <c r="B186" s="63"/>
      <c r="C186" s="8"/>
      <c r="D186" s="63"/>
      <c r="E186" s="76"/>
      <c r="F186" s="77" t="s">
        <v>104</v>
      </c>
      <c r="G186" s="78">
        <f>+IF(H186=FALSE,0,VLOOKUP(F186,Risposte!$B$3:$C$2082,2,0))</f>
        <v>0</v>
      </c>
      <c r="H186" s="148" t="b">
        <v>0</v>
      </c>
      <c r="I186" s="78"/>
      <c r="J186" s="78"/>
      <c r="K186" s="198"/>
      <c r="L186" s="198"/>
      <c r="M186" s="199"/>
    </row>
    <row r="187" spans="1:13" x14ac:dyDescent="0.25">
      <c r="A187" s="129"/>
      <c r="B187" s="63"/>
      <c r="C187" s="8"/>
      <c r="D187" s="63"/>
      <c r="E187" s="64"/>
      <c r="F187" s="65"/>
      <c r="G187" s="64"/>
      <c r="H187" s="147"/>
      <c r="I187" s="66"/>
      <c r="J187" s="66"/>
      <c r="K187" s="64"/>
      <c r="L187" s="64"/>
      <c r="M187" s="67"/>
    </row>
    <row r="188" spans="1:13" x14ac:dyDescent="0.25">
      <c r="A188" s="126"/>
      <c r="B188" s="63" t="s">
        <v>42</v>
      </c>
      <c r="C188" s="8" t="s">
        <v>13</v>
      </c>
      <c r="D188" s="9" t="str">
        <f>+CONCATENATE(B188,".",C188)</f>
        <v>P.03</v>
      </c>
      <c r="E188" s="122" t="s">
        <v>106</v>
      </c>
      <c r="F188" s="123"/>
      <c r="G188" s="127"/>
      <c r="H188" s="161"/>
      <c r="I188" s="130">
        <f>+IF(AND(H189=FALSE,H190=FALSE),0,1)</f>
        <v>1</v>
      </c>
      <c r="J188" s="130">
        <f>IF(AND(H189=TRUE,H190=TRUE),"n/d",SUM(G189:G189))</f>
        <v>1</v>
      </c>
      <c r="K188" s="74" t="str">
        <f>IF(AND(H189=TRUE,H190=TRUE),"X",IF(I188=0,"""","R"))</f>
        <v>R</v>
      </c>
      <c r="L188" s="64"/>
      <c r="M188" s="67"/>
    </row>
    <row r="189" spans="1:13" ht="18.75" x14ac:dyDescent="0.25">
      <c r="A189" s="126"/>
      <c r="B189" s="63"/>
      <c r="C189" s="8"/>
      <c r="D189" s="63"/>
      <c r="E189" s="76"/>
      <c r="F189" s="77" t="s">
        <v>14</v>
      </c>
      <c r="G189" s="78">
        <f>+IF(H189=FALSE,0,1)</f>
        <v>1</v>
      </c>
      <c r="H189" s="147" t="b">
        <v>1</v>
      </c>
      <c r="I189" s="66"/>
      <c r="J189" s="66"/>
      <c r="K189" s="198" t="str">
        <f>IF(AND(H190=TRUE,H189=TRUE),"Non è possibile selezionare contemporaneamente le opzioni &lt;Si&gt; e &lt;No&gt;","")</f>
        <v/>
      </c>
      <c r="L189" s="198"/>
      <c r="M189" s="199"/>
    </row>
    <row r="190" spans="1:13" ht="18.75" x14ac:dyDescent="0.25">
      <c r="A190" s="126"/>
      <c r="B190" s="63"/>
      <c r="C190" s="8"/>
      <c r="D190" s="63"/>
      <c r="E190" s="76"/>
      <c r="F190" s="77" t="s">
        <v>16</v>
      </c>
      <c r="G190" s="78">
        <f>+IF(H190=FALSE,0,0)</f>
        <v>0</v>
      </c>
      <c r="H190" s="148" t="b">
        <v>0</v>
      </c>
      <c r="I190" s="78"/>
      <c r="J190" s="78"/>
      <c r="K190" s="198"/>
      <c r="L190" s="198"/>
      <c r="M190" s="199"/>
    </row>
    <row r="191" spans="1:13" x14ac:dyDescent="0.25">
      <c r="A191" s="129"/>
      <c r="B191" s="63"/>
      <c r="C191" s="8"/>
      <c r="D191" s="63"/>
      <c r="E191" s="64"/>
      <c r="F191" s="65"/>
      <c r="G191" s="64"/>
      <c r="H191" s="147"/>
      <c r="I191" s="66"/>
      <c r="J191" s="66"/>
      <c r="K191" s="64"/>
      <c r="L191" s="64"/>
      <c r="M191" s="67"/>
    </row>
    <row r="192" spans="1:13" x14ac:dyDescent="0.25">
      <c r="A192" s="126"/>
      <c r="B192" s="63" t="s">
        <v>42</v>
      </c>
      <c r="C192" s="8" t="s">
        <v>15</v>
      </c>
      <c r="D192" s="9" t="str">
        <f>+CONCATENATE(B192,".",C192)</f>
        <v>P.04</v>
      </c>
      <c r="E192" s="122" t="s">
        <v>107</v>
      </c>
      <c r="F192" s="123"/>
      <c r="G192" s="127"/>
      <c r="H192" s="161"/>
      <c r="I192" s="130">
        <f>+IF(AND(H193=FALSE,H194=FALSE),0,1)</f>
        <v>1</v>
      </c>
      <c r="J192" s="130">
        <f>IF(AND(H193=TRUE,H194=TRUE),"n/d",SUM(G193:G193))</f>
        <v>0</v>
      </c>
      <c r="K192" s="74" t="str">
        <f>IF(AND(H193=TRUE,H194=TRUE),"X",IF(I192=0,"""","R"))</f>
        <v>R</v>
      </c>
      <c r="L192" s="94"/>
      <c r="M192" s="67"/>
    </row>
    <row r="193" spans="1:13" ht="18.75" x14ac:dyDescent="0.25">
      <c r="A193" s="126"/>
      <c r="B193" s="63"/>
      <c r="C193" s="8"/>
      <c r="D193" s="63"/>
      <c r="E193" s="76"/>
      <c r="F193" s="77" t="s">
        <v>14</v>
      </c>
      <c r="G193" s="78">
        <f>+IF(H193=FALSE,0,1)</f>
        <v>0</v>
      </c>
      <c r="H193" s="147" t="b">
        <v>0</v>
      </c>
      <c r="I193" s="66"/>
      <c r="J193" s="66"/>
      <c r="K193" s="198" t="str">
        <f>IF(AND(H194=TRUE,H193=TRUE),"Non è possibile selezionare contemporaneamente le opzioni &lt;Si&gt; e &lt;No&gt;","")</f>
        <v/>
      </c>
      <c r="L193" s="198"/>
      <c r="M193" s="199"/>
    </row>
    <row r="194" spans="1:13" ht="18.75" x14ac:dyDescent="0.25">
      <c r="A194" s="126"/>
      <c r="B194" s="63"/>
      <c r="C194" s="8"/>
      <c r="D194" s="63"/>
      <c r="E194" s="76"/>
      <c r="F194" s="77" t="s">
        <v>16</v>
      </c>
      <c r="G194" s="78">
        <f>+IF(H194=FALSE,0,0)</f>
        <v>0</v>
      </c>
      <c r="H194" s="148" t="b">
        <v>1</v>
      </c>
      <c r="I194" s="78"/>
      <c r="J194" s="78"/>
      <c r="K194" s="198"/>
      <c r="L194" s="198"/>
      <c r="M194" s="199"/>
    </row>
    <row r="195" spans="1:13" x14ac:dyDescent="0.25">
      <c r="A195" s="129"/>
      <c r="B195" s="63"/>
      <c r="C195" s="8"/>
      <c r="D195" s="63"/>
      <c r="E195" s="64"/>
      <c r="F195" s="65"/>
      <c r="G195" s="64"/>
      <c r="H195" s="147"/>
      <c r="I195" s="66"/>
      <c r="J195" s="66"/>
      <c r="K195" s="64"/>
      <c r="L195" s="64"/>
      <c r="M195" s="67"/>
    </row>
    <row r="196" spans="1:13" x14ac:dyDescent="0.25">
      <c r="A196" s="126"/>
      <c r="B196" s="63" t="s">
        <v>42</v>
      </c>
      <c r="C196" s="8" t="s">
        <v>17</v>
      </c>
      <c r="D196" s="9" t="str">
        <f>+CONCATENATE(B196,".",C196)</f>
        <v>P.05</v>
      </c>
      <c r="E196" s="122" t="s">
        <v>108</v>
      </c>
      <c r="F196" s="123"/>
      <c r="G196" s="124"/>
      <c r="H196" s="160"/>
      <c r="I196" s="125">
        <f>+IF(H197="VERO",1,0)</f>
        <v>1</v>
      </c>
      <c r="J196" s="125">
        <f>+SUM(G197)</f>
        <v>1</v>
      </c>
      <c r="K196" s="74" t="str">
        <f>+IF(I196=0,"""","R")</f>
        <v>R</v>
      </c>
      <c r="L196" s="64"/>
      <c r="M196" s="67"/>
    </row>
    <row r="197" spans="1:13" ht="18.75" x14ac:dyDescent="0.25">
      <c r="A197" s="126"/>
      <c r="B197" s="63"/>
      <c r="C197" s="8"/>
      <c r="D197" s="63"/>
      <c r="E197" s="76">
        <v>9</v>
      </c>
      <c r="F197" s="146" t="s">
        <v>192</v>
      </c>
      <c r="G197" s="78">
        <f>+IF(H197="VERO",VLOOKUP(F197,Risposte!$B$3:$C$2082,2,0))</f>
        <v>1</v>
      </c>
      <c r="H197" s="158" t="str">
        <f>+IF(F197="","FALSO","VERO")</f>
        <v>VERO</v>
      </c>
      <c r="I197" s="117"/>
      <c r="J197" s="117"/>
      <c r="K197" s="64"/>
      <c r="L197" s="64"/>
      <c r="M197" s="67"/>
    </row>
    <row r="198" spans="1:13" x14ac:dyDescent="0.25">
      <c r="A198" s="126"/>
      <c r="B198" s="63"/>
      <c r="C198" s="8"/>
      <c r="D198" s="63"/>
      <c r="E198" s="64"/>
      <c r="F198" s="65"/>
      <c r="G198" s="64"/>
      <c r="H198" s="147"/>
      <c r="I198" s="66"/>
      <c r="J198" s="66"/>
      <c r="K198" s="64"/>
      <c r="L198" s="64"/>
      <c r="M198" s="67"/>
    </row>
    <row r="199" spans="1:13" ht="29.45" customHeight="1" x14ac:dyDescent="0.25">
      <c r="A199" s="126"/>
      <c r="B199" s="63" t="s">
        <v>42</v>
      </c>
      <c r="C199" s="8" t="s">
        <v>34</v>
      </c>
      <c r="D199" s="9" t="str">
        <f>+CONCATENATE(B199,".",C199)</f>
        <v>P.06</v>
      </c>
      <c r="E199" s="202" t="s">
        <v>227</v>
      </c>
      <c r="F199" s="202"/>
      <c r="G199" s="124"/>
      <c r="H199" s="160"/>
      <c r="I199" s="125">
        <f>+IF(H200="VERO",1,0)</f>
        <v>1</v>
      </c>
      <c r="J199" s="125">
        <f>+SUM(G200)</f>
        <v>1</v>
      </c>
      <c r="K199" s="74" t="str">
        <f>+IF(I199=0,"""","R")</f>
        <v>R</v>
      </c>
      <c r="L199" s="64"/>
      <c r="M199" s="67"/>
    </row>
    <row r="200" spans="1:13" ht="18.75" x14ac:dyDescent="0.25">
      <c r="A200" s="126"/>
      <c r="B200" s="63"/>
      <c r="C200" s="8"/>
      <c r="D200" s="63"/>
      <c r="E200" s="76">
        <v>9</v>
      </c>
      <c r="F200" s="146" t="s">
        <v>111</v>
      </c>
      <c r="G200" s="78">
        <f>+IF(H200="VERO",VLOOKUP(F200,Risposte!$B$3:$C$2082,2,0))</f>
        <v>1</v>
      </c>
      <c r="H200" s="158" t="str">
        <f>+IF(F200="","FALSO","VERO")</f>
        <v>VERO</v>
      </c>
      <c r="I200" s="117"/>
      <c r="J200" s="117"/>
      <c r="K200" s="64"/>
      <c r="L200" s="64"/>
      <c r="M200" s="67"/>
    </row>
    <row r="201" spans="1:13" x14ac:dyDescent="0.25">
      <c r="A201" s="126"/>
      <c r="B201" s="63"/>
      <c r="C201" s="8"/>
      <c r="D201" s="63"/>
      <c r="E201" s="64"/>
      <c r="F201" s="65"/>
      <c r="G201" s="64"/>
      <c r="H201" s="147"/>
      <c r="I201" s="66"/>
      <c r="J201" s="66"/>
      <c r="K201" s="64"/>
      <c r="L201" s="64"/>
      <c r="M201" s="67"/>
    </row>
    <row r="202" spans="1:13" x14ac:dyDescent="0.25">
      <c r="A202" s="126"/>
      <c r="B202" s="63" t="s">
        <v>42</v>
      </c>
      <c r="C202" s="8" t="s">
        <v>35</v>
      </c>
      <c r="D202" s="9" t="str">
        <f>+CONCATENATE(B202,".",C202)</f>
        <v>P.07</v>
      </c>
      <c r="E202" s="122" t="s">
        <v>117</v>
      </c>
      <c r="F202" s="123"/>
      <c r="G202" s="124"/>
      <c r="H202" s="160"/>
      <c r="I202" s="125">
        <f>+IF(H203="VERO",1,0)</f>
        <v>1</v>
      </c>
      <c r="J202" s="125">
        <f>+SUM(G203)</f>
        <v>1</v>
      </c>
      <c r="K202" s="74" t="str">
        <f>+IF(I202=0,"""","R")</f>
        <v>R</v>
      </c>
      <c r="L202" s="64"/>
      <c r="M202" s="67"/>
    </row>
    <row r="203" spans="1:13" ht="18.75" x14ac:dyDescent="0.25">
      <c r="A203" s="126"/>
      <c r="B203" s="63"/>
      <c r="C203" s="8"/>
      <c r="D203" s="63"/>
      <c r="E203" s="76">
        <v>9</v>
      </c>
      <c r="F203" s="146" t="s">
        <v>114</v>
      </c>
      <c r="G203" s="78">
        <f>+IF(H203="VERO",VLOOKUP(F203,Risposte!$B$3:$C$2082,2,0))</f>
        <v>1</v>
      </c>
      <c r="H203" s="158" t="str">
        <f>+IF(F203="","FALSO","VERO")</f>
        <v>VERO</v>
      </c>
      <c r="I203" s="117"/>
      <c r="J203" s="117"/>
      <c r="K203" s="64"/>
      <c r="L203" s="64"/>
      <c r="M203" s="67"/>
    </row>
    <row r="204" spans="1:13" x14ac:dyDescent="0.25">
      <c r="A204" s="126"/>
      <c r="B204" s="63"/>
      <c r="C204" s="8"/>
      <c r="D204" s="63"/>
      <c r="E204" s="64"/>
      <c r="F204" s="65"/>
      <c r="G204" s="64"/>
      <c r="H204" s="147"/>
      <c r="I204" s="66"/>
      <c r="J204" s="66"/>
      <c r="K204" s="64"/>
      <c r="L204" s="64"/>
      <c r="M204" s="67"/>
    </row>
    <row r="205" spans="1:13" x14ac:dyDescent="0.25">
      <c r="A205" s="126"/>
      <c r="B205" s="63" t="s">
        <v>42</v>
      </c>
      <c r="C205" s="8" t="s">
        <v>36</v>
      </c>
      <c r="D205" s="9" t="str">
        <f>+CONCATENATE(B205,".",C205)</f>
        <v>P.08</v>
      </c>
      <c r="E205" s="122" t="s">
        <v>135</v>
      </c>
      <c r="F205" s="123"/>
      <c r="G205" s="127"/>
      <c r="H205" s="161"/>
      <c r="I205" s="130">
        <f>+IF(AND(H206=FALSE,H207=FALSE),0,1)</f>
        <v>1</v>
      </c>
      <c r="J205" s="130">
        <f>IF(AND(H206=TRUE,H207=TRUE),"n/d",SUM(G206:G206))</f>
        <v>1</v>
      </c>
      <c r="K205" s="74" t="str">
        <f>IF(AND(H206=TRUE,H207=TRUE),"X",IF(I205=0,"""","R"))</f>
        <v>R</v>
      </c>
      <c r="L205" s="64"/>
      <c r="M205" s="67"/>
    </row>
    <row r="206" spans="1:13" ht="18.75" x14ac:dyDescent="0.25">
      <c r="A206" s="126"/>
      <c r="B206" s="63"/>
      <c r="C206" s="8"/>
      <c r="D206" s="63"/>
      <c r="E206" s="76"/>
      <c r="F206" s="77" t="s">
        <v>14</v>
      </c>
      <c r="G206" s="78">
        <f>+IF(H206=FALSE,0,1)</f>
        <v>1</v>
      </c>
      <c r="H206" s="147" t="b">
        <v>1</v>
      </c>
      <c r="I206" s="66"/>
      <c r="J206" s="66"/>
      <c r="K206" s="198" t="str">
        <f>IF(AND(H207=TRUE,H206=TRUE),"Non è possibile selezionare contemporaneamente le opzioni &lt;Si&gt; e &lt;No&gt;","")</f>
        <v/>
      </c>
      <c r="L206" s="198"/>
      <c r="M206" s="199"/>
    </row>
    <row r="207" spans="1:13" ht="18.75" x14ac:dyDescent="0.25">
      <c r="A207" s="126"/>
      <c r="B207" s="63"/>
      <c r="C207" s="8"/>
      <c r="D207" s="63"/>
      <c r="E207" s="76"/>
      <c r="F207" s="77" t="s">
        <v>16</v>
      </c>
      <c r="G207" s="78">
        <f>+IF(H207=FALSE,0,0)</f>
        <v>0</v>
      </c>
      <c r="H207" s="148" t="b">
        <v>0</v>
      </c>
      <c r="I207" s="78"/>
      <c r="J207" s="78"/>
      <c r="K207" s="198"/>
      <c r="L207" s="198"/>
      <c r="M207" s="199"/>
    </row>
    <row r="208" spans="1:13" x14ac:dyDescent="0.25">
      <c r="A208" s="126"/>
      <c r="B208" s="63"/>
      <c r="C208" s="8"/>
      <c r="D208" s="63"/>
      <c r="E208" s="64"/>
      <c r="F208" s="65"/>
      <c r="G208" s="64"/>
      <c r="H208" s="147"/>
      <c r="I208" s="66"/>
      <c r="J208" s="66"/>
      <c r="K208" s="64"/>
      <c r="L208" s="64"/>
      <c r="M208" s="67"/>
    </row>
    <row r="209" spans="1:13" ht="33" customHeight="1" x14ac:dyDescent="0.25">
      <c r="A209" s="126"/>
      <c r="B209" s="63" t="s">
        <v>42</v>
      </c>
      <c r="C209" s="8" t="s">
        <v>37</v>
      </c>
      <c r="D209" s="9" t="str">
        <f>+CONCATENATE(B209,".",C209)</f>
        <v>P.09</v>
      </c>
      <c r="E209" s="202" t="s">
        <v>277</v>
      </c>
      <c r="F209" s="202"/>
      <c r="G209" s="127"/>
      <c r="H209" s="161"/>
      <c r="I209" s="130">
        <f>+IF(AND(H210=FALSE,H211=FALSE),0,1)</f>
        <v>1</v>
      </c>
      <c r="J209" s="130">
        <f>IF(AND(H210=TRUE,H211=TRUE),"n/d",SUM(G210:G210))</f>
        <v>1</v>
      </c>
      <c r="K209" s="74" t="str">
        <f>IF(AND(H210=TRUE,H211=TRUE),"X",IF(I209=0,"""","R"))</f>
        <v>R</v>
      </c>
      <c r="L209"/>
      <c r="M209" s="67"/>
    </row>
    <row r="210" spans="1:13" ht="18.75" x14ac:dyDescent="0.25">
      <c r="A210" s="126"/>
      <c r="B210" s="63"/>
      <c r="C210" s="8"/>
      <c r="D210" s="63"/>
      <c r="E210" s="76"/>
      <c r="F210" s="77" t="s">
        <v>14</v>
      </c>
      <c r="G210" s="78">
        <f>+IF(H210=FALSE,0,1)</f>
        <v>1</v>
      </c>
      <c r="H210" s="147" t="b">
        <v>1</v>
      </c>
      <c r="I210" s="66"/>
      <c r="J210" s="66"/>
      <c r="K210" s="198" t="str">
        <f>IF(AND(H211=TRUE,H210=TRUE),"Non è possibile selezionare contemporaneamente le opzioni &lt;Si&gt; e &lt;No&gt;","")</f>
        <v/>
      </c>
      <c r="L210" s="198"/>
      <c r="M210" s="199"/>
    </row>
    <row r="211" spans="1:13" ht="18.75" x14ac:dyDescent="0.25">
      <c r="A211" s="126"/>
      <c r="B211" s="63"/>
      <c r="C211" s="8"/>
      <c r="D211" s="63"/>
      <c r="E211" s="76"/>
      <c r="F211" s="77" t="s">
        <v>16</v>
      </c>
      <c r="G211" s="78">
        <f>+IF(H211=FALSE,0,0)</f>
        <v>0</v>
      </c>
      <c r="H211" s="148" t="b">
        <v>0</v>
      </c>
      <c r="I211" s="78"/>
      <c r="J211" s="78"/>
      <c r="K211" s="198"/>
      <c r="L211" s="198"/>
      <c r="M211" s="199"/>
    </row>
    <row r="212" spans="1:13" x14ac:dyDescent="0.25">
      <c r="A212" s="62"/>
      <c r="B212" s="63"/>
      <c r="C212" s="8"/>
      <c r="D212" s="63"/>
      <c r="E212" s="64"/>
      <c r="F212" s="65"/>
      <c r="G212" s="64"/>
      <c r="H212" s="147"/>
      <c r="I212" s="66"/>
      <c r="J212" s="66"/>
      <c r="K212" s="64"/>
      <c r="L212" s="64"/>
      <c r="M212" s="67"/>
    </row>
    <row r="213" spans="1:13" x14ac:dyDescent="0.25">
      <c r="A213" s="62"/>
      <c r="B213" s="63"/>
      <c r="C213" s="8"/>
      <c r="D213" s="63"/>
      <c r="E213" s="64"/>
      <c r="F213" s="65"/>
      <c r="G213" s="64"/>
      <c r="H213" s="147"/>
      <c r="I213" s="66"/>
      <c r="J213" s="66"/>
      <c r="K213" s="64"/>
      <c r="L213" s="64"/>
      <c r="M213" s="67"/>
    </row>
    <row r="214" spans="1:13" x14ac:dyDescent="0.15">
      <c r="A214" s="131" t="s">
        <v>188</v>
      </c>
      <c r="B214" s="63" t="s">
        <v>43</v>
      </c>
      <c r="C214" s="8" t="s">
        <v>3</v>
      </c>
      <c r="D214" s="9" t="str">
        <f>+CONCATENATE(B214,".",C214)</f>
        <v>R.01</v>
      </c>
      <c r="E214" s="132" t="s">
        <v>145</v>
      </c>
      <c r="F214" s="133"/>
      <c r="G214" s="134"/>
      <c r="H214" s="162"/>
      <c r="I214" s="135">
        <f>+IF(H215="VERO",1,0)</f>
        <v>1</v>
      </c>
      <c r="J214" s="135">
        <f>+SUM(G215)</f>
        <v>0.8</v>
      </c>
      <c r="K214" s="74" t="str">
        <f>+IF(I214=0,"""","R")</f>
        <v>R</v>
      </c>
      <c r="L214" s="64"/>
      <c r="M214" s="67"/>
    </row>
    <row r="215" spans="1:13" ht="18.75" x14ac:dyDescent="0.15">
      <c r="A215" s="131" t="s">
        <v>189</v>
      </c>
      <c r="B215" s="63"/>
      <c r="C215" s="8"/>
      <c r="D215" s="63"/>
      <c r="E215" s="76">
        <v>9</v>
      </c>
      <c r="F215" s="146" t="s">
        <v>147</v>
      </c>
      <c r="G215" s="78">
        <f>+IF(H215="VERO",VLOOKUP(F215,Risposte!$B$3:$C$2082,2,0))</f>
        <v>0.8</v>
      </c>
      <c r="H215" s="147" t="str">
        <f>+IF(F215="","FALSO","VERO")</f>
        <v>VERO</v>
      </c>
      <c r="I215" s="66"/>
      <c r="J215" s="66"/>
      <c r="K215" s="64"/>
      <c r="L215" s="64"/>
      <c r="M215" s="67"/>
    </row>
    <row r="216" spans="1:13" x14ac:dyDescent="0.15">
      <c r="A216" s="131" t="s">
        <v>69</v>
      </c>
      <c r="B216" s="63"/>
      <c r="C216" s="8"/>
      <c r="D216" s="63"/>
      <c r="E216" s="64"/>
      <c r="F216" s="65"/>
      <c r="G216" s="64"/>
      <c r="H216" s="147"/>
      <c r="I216" s="66"/>
      <c r="J216" s="66"/>
      <c r="K216" s="64"/>
      <c r="L216" s="64"/>
      <c r="M216" s="67"/>
    </row>
    <row r="217" spans="1:13" ht="29.45" customHeight="1" x14ac:dyDescent="0.25">
      <c r="A217" s="137"/>
      <c r="B217" s="63" t="s">
        <v>43</v>
      </c>
      <c r="C217" s="8" t="s">
        <v>4</v>
      </c>
      <c r="D217" s="9" t="str">
        <f>+CONCATENATE(B217,".",C217)</f>
        <v>R.02</v>
      </c>
      <c r="E217" s="201" t="s">
        <v>326</v>
      </c>
      <c r="F217" s="201"/>
      <c r="G217" s="134"/>
      <c r="H217" s="162"/>
      <c r="I217" s="135">
        <f>+IF(AND(H218=FALSE,H219=FALSE),0,1)</f>
        <v>1</v>
      </c>
      <c r="J217" s="135">
        <f>IF(AND(H218=TRUE,H219=TRUE),"n/d",SUM(G218:G218))</f>
        <v>1</v>
      </c>
      <c r="K217" s="74" t="str">
        <f>IF(AND(H218=TRUE,H219=TRUE),"X",IF(I217=0,"""","R"))</f>
        <v>R</v>
      </c>
      <c r="L217"/>
      <c r="M217" s="67"/>
    </row>
    <row r="218" spans="1:13" ht="18.75" x14ac:dyDescent="0.25">
      <c r="A218" s="136"/>
      <c r="B218" s="63"/>
      <c r="C218" s="8"/>
      <c r="D218" s="63"/>
      <c r="E218" s="76"/>
      <c r="F218" s="77" t="s">
        <v>14</v>
      </c>
      <c r="G218" s="78">
        <f>+IF(H218=FALSE,0,1)</f>
        <v>1</v>
      </c>
      <c r="H218" s="147" t="b">
        <v>1</v>
      </c>
      <c r="I218" s="66"/>
      <c r="J218" s="66"/>
      <c r="K218" s="198" t="str">
        <f>IF(AND(H219=TRUE,H218=TRUE),"Non è possibile selezionare contemporaneamente le opzioni &lt;Si&gt; e &lt;No&gt;","")</f>
        <v/>
      </c>
      <c r="L218" s="198"/>
      <c r="M218" s="199"/>
    </row>
    <row r="219" spans="1:13" ht="18.75" x14ac:dyDescent="0.25">
      <c r="A219" s="136"/>
      <c r="B219" s="63"/>
      <c r="C219" s="8"/>
      <c r="D219" s="63"/>
      <c r="E219" s="76"/>
      <c r="F219" s="77" t="s">
        <v>16</v>
      </c>
      <c r="G219" s="78">
        <f>+IF(H219=FALSE,0,0)</f>
        <v>0</v>
      </c>
      <c r="H219" s="148" t="b">
        <v>0</v>
      </c>
      <c r="I219" s="78"/>
      <c r="J219" s="78"/>
      <c r="K219" s="198"/>
      <c r="L219" s="198"/>
      <c r="M219" s="199"/>
    </row>
    <row r="220" spans="1:13" x14ac:dyDescent="0.15">
      <c r="A220" s="131"/>
      <c r="B220" s="63"/>
      <c r="C220" s="8"/>
      <c r="D220" s="63"/>
      <c r="E220" s="64"/>
      <c r="F220" s="65"/>
      <c r="G220" s="64"/>
      <c r="H220" s="147"/>
      <c r="I220" s="66"/>
      <c r="J220" s="66"/>
      <c r="K220" s="64"/>
      <c r="L220" s="64"/>
      <c r="M220" s="67"/>
    </row>
    <row r="221" spans="1:13" x14ac:dyDescent="0.25">
      <c r="A221" s="136"/>
      <c r="B221" s="63" t="s">
        <v>43</v>
      </c>
      <c r="C221" s="8" t="s">
        <v>13</v>
      </c>
      <c r="D221" s="9" t="str">
        <f>+CONCATENATE(B221,".",C221)</f>
        <v>R.03</v>
      </c>
      <c r="E221" s="132" t="s">
        <v>118</v>
      </c>
      <c r="F221" s="133"/>
      <c r="G221" s="134"/>
      <c r="H221" s="162"/>
      <c r="I221" s="135">
        <f>+IF(H222="VERO",1,0)</f>
        <v>1</v>
      </c>
      <c r="J221" s="135">
        <f>+SUM(G222)</f>
        <v>0.5</v>
      </c>
      <c r="K221" s="74" t="str">
        <f>+IF(I221=0,"""","R")</f>
        <v>R</v>
      </c>
      <c r="L221" s="64"/>
      <c r="M221" s="67"/>
    </row>
    <row r="222" spans="1:13" ht="24" x14ac:dyDescent="0.25">
      <c r="A222" s="136"/>
      <c r="B222" s="63"/>
      <c r="C222" s="8"/>
      <c r="D222" s="63"/>
      <c r="E222" s="76">
        <v>9</v>
      </c>
      <c r="F222" s="146" t="s">
        <v>121</v>
      </c>
      <c r="G222" s="78">
        <f>+IF(H222="VERO",VLOOKUP(F222,Risposte!$B$3:$C$2082,2,0))</f>
        <v>0.5</v>
      </c>
      <c r="H222" s="147" t="str">
        <f>+IF(F222="","FALSO","VERO")</f>
        <v>VERO</v>
      </c>
      <c r="I222" s="66"/>
      <c r="J222" s="66"/>
      <c r="K222" s="64"/>
      <c r="L222" s="64"/>
      <c r="M222" s="67"/>
    </row>
    <row r="223" spans="1:13" x14ac:dyDescent="0.25">
      <c r="A223" s="136"/>
      <c r="B223" s="63"/>
      <c r="C223" s="8"/>
      <c r="D223" s="63"/>
      <c r="E223" s="64"/>
      <c r="F223" s="65"/>
      <c r="G223" s="64"/>
      <c r="H223" s="147"/>
      <c r="I223" s="66"/>
      <c r="J223" s="66"/>
      <c r="K223" s="64"/>
      <c r="L223" s="64"/>
      <c r="M223" s="67"/>
    </row>
    <row r="224" spans="1:13" x14ac:dyDescent="0.25">
      <c r="A224" s="136"/>
      <c r="B224" s="63" t="s">
        <v>43</v>
      </c>
      <c r="C224" s="8" t="s">
        <v>15</v>
      </c>
      <c r="D224" s="9" t="str">
        <f>+CONCATENATE(B224,".",C224)</f>
        <v>R.04</v>
      </c>
      <c r="E224" s="132" t="s">
        <v>124</v>
      </c>
      <c r="F224" s="133"/>
      <c r="G224" s="134"/>
      <c r="H224" s="162"/>
      <c r="I224" s="135">
        <f>+IF(H225="VERO",1,0)</f>
        <v>1</v>
      </c>
      <c r="J224" s="135">
        <f>+SUM(G225)</f>
        <v>0</v>
      </c>
      <c r="K224" s="74" t="str">
        <f>+IF(I224=0,"""","R")</f>
        <v>R</v>
      </c>
      <c r="L224" s="64"/>
      <c r="M224" s="67"/>
    </row>
    <row r="225" spans="1:13" ht="18.75" x14ac:dyDescent="0.25">
      <c r="A225" s="136"/>
      <c r="B225" s="63"/>
      <c r="C225" s="8"/>
      <c r="D225" s="63"/>
      <c r="E225" s="76">
        <v>9</v>
      </c>
      <c r="F225" s="146" t="s">
        <v>123</v>
      </c>
      <c r="G225" s="78">
        <f>+IF(H225="VERO",VLOOKUP(F225,Risposte!$B$3:$C$2082,2,0))</f>
        <v>0</v>
      </c>
      <c r="H225" s="147" t="str">
        <f>+IF(F225="","FALSO","VERO")</f>
        <v>VERO</v>
      </c>
      <c r="I225" s="66"/>
      <c r="J225" s="66"/>
      <c r="K225" s="64"/>
      <c r="L225" s="64"/>
      <c r="M225" s="67"/>
    </row>
    <row r="226" spans="1:13" x14ac:dyDescent="0.25">
      <c r="A226" s="136"/>
      <c r="B226" s="63"/>
      <c r="C226" s="8"/>
      <c r="D226" s="63"/>
      <c r="E226" s="64"/>
      <c r="F226" s="65"/>
      <c r="G226" s="64"/>
      <c r="H226" s="147"/>
      <c r="I226" s="66"/>
      <c r="J226" s="66"/>
      <c r="K226" s="64"/>
      <c r="L226" s="64"/>
      <c r="M226" s="67"/>
    </row>
    <row r="227" spans="1:13" x14ac:dyDescent="0.25">
      <c r="A227" s="137"/>
      <c r="B227" s="63" t="s">
        <v>43</v>
      </c>
      <c r="C227" s="8" t="s">
        <v>17</v>
      </c>
      <c r="D227" s="9" t="str">
        <f>+CONCATENATE(B227,".",C227)</f>
        <v>R.05</v>
      </c>
      <c r="E227" s="132" t="s">
        <v>126</v>
      </c>
      <c r="F227" s="133"/>
      <c r="G227" s="134"/>
      <c r="H227" s="162"/>
      <c r="I227" s="135">
        <f>+IF(AND(H228=FALSE,H229=FALSE),0,1)</f>
        <v>1</v>
      </c>
      <c r="J227" s="135">
        <f>IF(AND(H228=TRUE,H229=TRUE),"n/d",SUM(G228:G228))</f>
        <v>1</v>
      </c>
      <c r="K227" s="74" t="str">
        <f>IF(AND(H228=TRUE,H229=TRUE),"X",IF(I227=0,"""","R"))</f>
        <v>R</v>
      </c>
      <c r="L227" s="64"/>
      <c r="M227" s="67"/>
    </row>
    <row r="228" spans="1:13" ht="18.75" x14ac:dyDescent="0.25">
      <c r="A228" s="136"/>
      <c r="B228" s="63"/>
      <c r="C228" s="8"/>
      <c r="D228" s="63"/>
      <c r="E228" s="76"/>
      <c r="F228" s="77" t="s">
        <v>14</v>
      </c>
      <c r="G228" s="78">
        <f>+IF(H228=FALSE,0,1)</f>
        <v>1</v>
      </c>
      <c r="H228" s="147" t="b">
        <v>1</v>
      </c>
      <c r="I228" s="66"/>
      <c r="J228" s="66"/>
      <c r="K228" s="198" t="str">
        <f>IF(AND(H229=TRUE,H228=TRUE),"Non è possibile selezionare contemporaneamente le opzioni &lt;Si&gt; e &lt;No&gt;","")</f>
        <v/>
      </c>
      <c r="L228" s="198"/>
      <c r="M228" s="199"/>
    </row>
    <row r="229" spans="1:13" ht="18.75" x14ac:dyDescent="0.25">
      <c r="A229" s="136"/>
      <c r="B229" s="63"/>
      <c r="C229" s="8"/>
      <c r="D229" s="63"/>
      <c r="E229" s="76"/>
      <c r="F229" s="77" t="s">
        <v>16</v>
      </c>
      <c r="G229" s="78">
        <f>+IF(H229=FALSE,0,0)</f>
        <v>0</v>
      </c>
      <c r="H229" s="148" t="b">
        <v>0</v>
      </c>
      <c r="I229" s="78"/>
      <c r="J229" s="78"/>
      <c r="K229" s="198"/>
      <c r="L229" s="198"/>
      <c r="M229" s="199"/>
    </row>
    <row r="230" spans="1:13" x14ac:dyDescent="0.25">
      <c r="A230" s="136"/>
      <c r="B230" s="63"/>
      <c r="C230" s="8"/>
      <c r="D230" s="63"/>
      <c r="E230" s="64"/>
      <c r="F230" s="65"/>
      <c r="G230" s="64"/>
      <c r="H230" s="147"/>
      <c r="I230" s="66"/>
      <c r="J230" s="66"/>
      <c r="K230" s="64"/>
      <c r="L230" s="64"/>
      <c r="M230" s="67"/>
    </row>
    <row r="231" spans="1:13" x14ac:dyDescent="0.25">
      <c r="A231" s="137"/>
      <c r="B231" s="63" t="s">
        <v>43</v>
      </c>
      <c r="C231" s="8" t="s">
        <v>34</v>
      </c>
      <c r="D231" s="9" t="str">
        <f>+CONCATENATE(B231,".",C231)</f>
        <v>R.06</v>
      </c>
      <c r="E231" s="132" t="s">
        <v>127</v>
      </c>
      <c r="F231" s="133"/>
      <c r="G231" s="134"/>
      <c r="H231" s="162"/>
      <c r="I231" s="135">
        <f>+IF(AND(H232=FALSE,H233=FALSE),0,1)</f>
        <v>1</v>
      </c>
      <c r="J231" s="135">
        <f>IF(AND(H232=TRUE,H233=TRUE),"n/d",SUM(G232:G232))</f>
        <v>1</v>
      </c>
      <c r="K231" s="74" t="str">
        <f>IF(AND(H232=TRUE,H233=TRUE),"X",IF(I231=0,"""","R"))</f>
        <v>R</v>
      </c>
      <c r="L231" s="64"/>
      <c r="M231" s="67"/>
    </row>
    <row r="232" spans="1:13" ht="18.75" x14ac:dyDescent="0.25">
      <c r="A232" s="136"/>
      <c r="B232" s="63"/>
      <c r="C232" s="8"/>
      <c r="D232" s="63"/>
      <c r="E232" s="76"/>
      <c r="F232" s="77" t="s">
        <v>14</v>
      </c>
      <c r="G232" s="78">
        <f>+IF(H232=FALSE,0,1)</f>
        <v>1</v>
      </c>
      <c r="H232" s="147" t="b">
        <v>1</v>
      </c>
      <c r="I232" s="66"/>
      <c r="J232" s="66"/>
      <c r="K232" s="198" t="str">
        <f>IF(AND(H233=TRUE,H232=TRUE),"Non è possibile selezionare contemporaneamente le opzioni &lt;Si&gt; e &lt;No&gt;","")</f>
        <v/>
      </c>
      <c r="L232" s="198"/>
      <c r="M232" s="199"/>
    </row>
    <row r="233" spans="1:13" ht="18.75" x14ac:dyDescent="0.25">
      <c r="A233" s="136"/>
      <c r="B233" s="63"/>
      <c r="C233" s="8"/>
      <c r="D233" s="63"/>
      <c r="E233" s="76"/>
      <c r="F233" s="77" t="s">
        <v>16</v>
      </c>
      <c r="G233" s="78">
        <f>+IF(H233=FALSE,0,0)</f>
        <v>0</v>
      </c>
      <c r="H233" s="148" t="b">
        <v>0</v>
      </c>
      <c r="I233" s="78"/>
      <c r="J233" s="78"/>
      <c r="K233" s="198"/>
      <c r="L233" s="198"/>
      <c r="M233" s="199"/>
    </row>
    <row r="234" spans="1:13" x14ac:dyDescent="0.25">
      <c r="A234" s="136"/>
      <c r="B234" s="63"/>
      <c r="C234" s="8"/>
      <c r="D234" s="63"/>
      <c r="E234" s="64"/>
      <c r="F234" s="65"/>
      <c r="G234" s="64"/>
      <c r="H234" s="147"/>
      <c r="I234" s="66"/>
      <c r="J234" s="66"/>
      <c r="K234" s="64"/>
      <c r="L234" s="64"/>
      <c r="M234" s="67"/>
    </row>
    <row r="235" spans="1:13" ht="28.5" customHeight="1" x14ac:dyDescent="0.25">
      <c r="A235" s="137"/>
      <c r="B235" s="63" t="s">
        <v>43</v>
      </c>
      <c r="C235" s="8" t="s">
        <v>35</v>
      </c>
      <c r="D235" s="9" t="str">
        <f>+CONCATENATE(B235,".",C235)</f>
        <v>R.07</v>
      </c>
      <c r="E235" s="206" t="s">
        <v>129</v>
      </c>
      <c r="F235" s="206"/>
      <c r="G235" s="134"/>
      <c r="H235" s="162"/>
      <c r="I235" s="135">
        <f>+IF(AND(H236=FALSE,H237=FALSE),0,1)</f>
        <v>1</v>
      </c>
      <c r="J235" s="135">
        <f>IF(AND(H236=TRUE,H237=TRUE),"n/d",SUM(G236:G236))</f>
        <v>1</v>
      </c>
      <c r="K235" s="74" t="str">
        <f>IF(AND(H236=TRUE,H237=TRUE),"X",IF(I235=0,"""","R"))</f>
        <v>R</v>
      </c>
      <c r="L235" s="64"/>
      <c r="M235" s="67"/>
    </row>
    <row r="236" spans="1:13" ht="18.75" x14ac:dyDescent="0.25">
      <c r="A236" s="136"/>
      <c r="B236" s="63"/>
      <c r="C236" s="8"/>
      <c r="D236" s="63"/>
      <c r="E236" s="76"/>
      <c r="F236" s="77" t="s">
        <v>14</v>
      </c>
      <c r="G236" s="78">
        <f>+IF(H236=FALSE,0,1)</f>
        <v>1</v>
      </c>
      <c r="H236" s="147" t="b">
        <v>1</v>
      </c>
      <c r="I236" s="66"/>
      <c r="J236" s="66"/>
      <c r="K236" s="198" t="str">
        <f>IF(AND(H237=TRUE,H236=TRUE),"Non è possibile selezionare contemporaneamente le opzioni &lt;Si&gt; e &lt;No&gt;","")</f>
        <v/>
      </c>
      <c r="L236" s="198"/>
      <c r="M236" s="199"/>
    </row>
    <row r="237" spans="1:13" ht="18.75" x14ac:dyDescent="0.25">
      <c r="A237" s="136"/>
      <c r="B237" s="63"/>
      <c r="C237" s="8"/>
      <c r="D237" s="63"/>
      <c r="E237" s="76"/>
      <c r="F237" s="77" t="s">
        <v>16</v>
      </c>
      <c r="G237" s="78">
        <f>+IF(H237=FALSE,0,0)</f>
        <v>0</v>
      </c>
      <c r="H237" s="148" t="b">
        <v>0</v>
      </c>
      <c r="I237" s="78"/>
      <c r="J237" s="78"/>
      <c r="K237" s="198"/>
      <c r="L237" s="198"/>
      <c r="M237" s="199"/>
    </row>
    <row r="238" spans="1:13" x14ac:dyDescent="0.25">
      <c r="A238" s="136"/>
      <c r="B238" s="63"/>
      <c r="C238" s="8"/>
      <c r="D238" s="63"/>
      <c r="E238" s="64"/>
      <c r="F238" s="65"/>
      <c r="G238" s="64"/>
      <c r="H238" s="147"/>
      <c r="I238" s="66"/>
      <c r="J238" s="66"/>
      <c r="K238" s="64"/>
      <c r="L238" s="64"/>
      <c r="M238" s="67"/>
    </row>
    <row r="239" spans="1:13" ht="28.5" customHeight="1" x14ac:dyDescent="0.25">
      <c r="A239" s="136"/>
      <c r="B239" s="63" t="s">
        <v>43</v>
      </c>
      <c r="C239" s="8" t="s">
        <v>36</v>
      </c>
      <c r="D239" s="9" t="str">
        <f>+CONCATENATE(B239,".",C239)</f>
        <v>R.08</v>
      </c>
      <c r="E239" s="206" t="s">
        <v>130</v>
      </c>
      <c r="F239" s="206"/>
      <c r="G239" s="134"/>
      <c r="H239" s="162"/>
      <c r="I239" s="135">
        <f>+IF(AND(H240=FALSE,H241=FALSE),0,1)</f>
        <v>1</v>
      </c>
      <c r="J239" s="135">
        <f>IF(AND(H240=TRUE,H241=TRUE),"n/d",SUM(G240:G240))</f>
        <v>0</v>
      </c>
      <c r="K239" s="74" t="str">
        <f>IF(AND(H240=TRUE,H241=TRUE),"X",IF(I239=0,"""","R"))</f>
        <v>R</v>
      </c>
      <c r="L239" s="64"/>
      <c r="M239" s="67"/>
    </row>
    <row r="240" spans="1:13" ht="18.75" x14ac:dyDescent="0.25">
      <c r="A240" s="136"/>
      <c r="B240" s="63"/>
      <c r="C240" s="8"/>
      <c r="D240" s="63"/>
      <c r="E240" s="76"/>
      <c r="F240" s="77" t="s">
        <v>14</v>
      </c>
      <c r="G240" s="78">
        <f>+IF(H240=FALSE,0,1)</f>
        <v>0</v>
      </c>
      <c r="H240" s="147" t="b">
        <v>0</v>
      </c>
      <c r="I240" s="66"/>
      <c r="J240" s="66"/>
      <c r="K240" s="198" t="str">
        <f>IF(AND(H241=TRUE,H240=TRUE),"Non è possibile selezionare contemporaneamente le opzioni &lt;Si&gt; e &lt;No&gt;","")</f>
        <v/>
      </c>
      <c r="L240" s="198"/>
      <c r="M240" s="199"/>
    </row>
    <row r="241" spans="1:13" ht="18.75" x14ac:dyDescent="0.25">
      <c r="A241" s="136"/>
      <c r="B241" s="63"/>
      <c r="C241" s="8"/>
      <c r="D241" s="63"/>
      <c r="E241" s="76"/>
      <c r="F241" s="77" t="s">
        <v>16</v>
      </c>
      <c r="G241" s="78">
        <f>+IF(H241=FALSE,0,0)</f>
        <v>0</v>
      </c>
      <c r="H241" s="148" t="b">
        <v>1</v>
      </c>
      <c r="I241" s="78"/>
      <c r="J241" s="78"/>
      <c r="K241" s="198"/>
      <c r="L241" s="198"/>
      <c r="M241" s="199"/>
    </row>
    <row r="242" spans="1:13" x14ac:dyDescent="0.25">
      <c r="A242" s="136"/>
      <c r="B242" s="63"/>
      <c r="C242" s="8"/>
      <c r="D242" s="63"/>
      <c r="E242" s="64"/>
      <c r="F242" s="65"/>
      <c r="G242" s="64"/>
      <c r="H242" s="147"/>
      <c r="I242" s="66"/>
      <c r="J242" s="66"/>
      <c r="K242" s="64"/>
      <c r="L242" s="64"/>
      <c r="M242" s="67"/>
    </row>
    <row r="243" spans="1:13" x14ac:dyDescent="0.25">
      <c r="A243" s="136"/>
      <c r="B243" s="63" t="s">
        <v>43</v>
      </c>
      <c r="C243" s="8" t="s">
        <v>37</v>
      </c>
      <c r="D243" s="9" t="str">
        <f>+CONCATENATE(B243,".",C243)</f>
        <v>R.09</v>
      </c>
      <c r="E243" s="132" t="s">
        <v>128</v>
      </c>
      <c r="F243" s="133"/>
      <c r="G243" s="134"/>
      <c r="H243" s="162"/>
      <c r="I243" s="135">
        <f>+IF(AND(H244=FALSE,H245=FALSE),0,1)</f>
        <v>1</v>
      </c>
      <c r="J243" s="135">
        <f>IF(AND(H244=TRUE,H245=TRUE),"n/d",SUM(G244:G244))</f>
        <v>1</v>
      </c>
      <c r="K243" s="74" t="str">
        <f>IF(AND(H244=TRUE,H245=TRUE),"X",IF(I243=0,"""","R"))</f>
        <v>R</v>
      </c>
      <c r="L243" s="64"/>
      <c r="M243" s="67"/>
    </row>
    <row r="244" spans="1:13" ht="18.75" x14ac:dyDescent="0.25">
      <c r="A244" s="136"/>
      <c r="B244" s="63"/>
      <c r="C244" s="8"/>
      <c r="D244" s="63"/>
      <c r="E244" s="76"/>
      <c r="F244" s="77" t="s">
        <v>14</v>
      </c>
      <c r="G244" s="78">
        <f>+IF(H244=FALSE,0,1)</f>
        <v>1</v>
      </c>
      <c r="H244" s="147" t="b">
        <v>1</v>
      </c>
      <c r="I244" s="66"/>
      <c r="J244" s="66"/>
      <c r="K244" s="198" t="str">
        <f>IF(AND(H245=TRUE,H244=TRUE),"Non è possibile selezionare contemporaneamente le opzioni &lt;Si&gt; e &lt;No&gt;","")</f>
        <v/>
      </c>
      <c r="L244" s="198"/>
      <c r="M244" s="199"/>
    </row>
    <row r="245" spans="1:13" ht="18.75" x14ac:dyDescent="0.25">
      <c r="A245" s="136"/>
      <c r="B245" s="63"/>
      <c r="C245" s="8"/>
      <c r="D245" s="63"/>
      <c r="E245" s="76"/>
      <c r="F245" s="77" t="s">
        <v>16</v>
      </c>
      <c r="G245" s="78">
        <f>+IF(H245=FALSE,0,0)</f>
        <v>0</v>
      </c>
      <c r="H245" s="148" t="b">
        <v>0</v>
      </c>
      <c r="I245" s="78"/>
      <c r="J245" s="78"/>
      <c r="K245" s="198"/>
      <c r="L245" s="198"/>
      <c r="M245" s="199"/>
    </row>
    <row r="246" spans="1:13" x14ac:dyDescent="0.25">
      <c r="A246" s="136"/>
      <c r="B246" s="63"/>
      <c r="C246" s="8"/>
      <c r="D246" s="63"/>
      <c r="E246" s="64"/>
      <c r="F246" s="65"/>
      <c r="G246" s="64"/>
      <c r="H246" s="147"/>
      <c r="I246" s="66"/>
      <c r="J246" s="66"/>
      <c r="K246" s="64"/>
      <c r="L246" s="64"/>
      <c r="M246" s="67"/>
    </row>
    <row r="247" spans="1:13" x14ac:dyDescent="0.25">
      <c r="A247" s="136"/>
      <c r="B247" s="63" t="s">
        <v>43</v>
      </c>
      <c r="C247" s="8" t="s">
        <v>230</v>
      </c>
      <c r="D247" s="9" t="str">
        <f>+CONCATENATE(B247,".",C247)</f>
        <v>R.10</v>
      </c>
      <c r="E247" s="132" t="s">
        <v>136</v>
      </c>
      <c r="F247" s="133"/>
      <c r="G247" s="134"/>
      <c r="H247" s="162"/>
      <c r="I247" s="135">
        <f>+IF(AND(H248=FALSE,H249=FALSE),0,1)</f>
        <v>1</v>
      </c>
      <c r="J247" s="135">
        <f>IF(AND(H248=TRUE,H249=TRUE),"n/d",SUM(G248:G248))</f>
        <v>1</v>
      </c>
      <c r="K247" s="74" t="str">
        <f>IF(AND(H248=TRUE,H249=TRUE),"X",IF(I247=0,"""","R"))</f>
        <v>R</v>
      </c>
      <c r="L247" s="64"/>
      <c r="M247" s="67"/>
    </row>
    <row r="248" spans="1:13" ht="18.75" x14ac:dyDescent="0.25">
      <c r="A248" s="136"/>
      <c r="B248" s="63"/>
      <c r="C248" s="8"/>
      <c r="D248" s="63"/>
      <c r="E248" s="76"/>
      <c r="F248" s="77" t="s">
        <v>14</v>
      </c>
      <c r="G248" s="78">
        <f>+IF(H248=FALSE,0,1)</f>
        <v>1</v>
      </c>
      <c r="H248" s="147" t="b">
        <v>1</v>
      </c>
      <c r="I248" s="66"/>
      <c r="J248" s="66"/>
      <c r="K248" s="198" t="str">
        <f>IF(AND(H249=TRUE,H248=TRUE),"Non è possibile selezionare contemporaneamente le opzioni &lt;Si&gt; e &lt;No&gt;","")</f>
        <v/>
      </c>
      <c r="L248" s="198"/>
      <c r="M248" s="199"/>
    </row>
    <row r="249" spans="1:13" ht="18.75" x14ac:dyDescent="0.25">
      <c r="A249" s="136"/>
      <c r="B249" s="63"/>
      <c r="C249" s="8"/>
      <c r="D249" s="63"/>
      <c r="E249" s="76"/>
      <c r="F249" s="77" t="s">
        <v>16</v>
      </c>
      <c r="G249" s="78">
        <f>+IF(H249=FALSE,0,0)</f>
        <v>0</v>
      </c>
      <c r="H249" s="148" t="b">
        <v>0</v>
      </c>
      <c r="I249" s="78"/>
      <c r="J249" s="78"/>
      <c r="K249" s="198"/>
      <c r="L249" s="198"/>
      <c r="M249" s="199"/>
    </row>
    <row r="250" spans="1:13" x14ac:dyDescent="0.25">
      <c r="A250" s="62"/>
      <c r="B250" s="63"/>
      <c r="C250" s="8"/>
      <c r="D250" s="63"/>
      <c r="E250" s="64"/>
      <c r="F250" s="65"/>
      <c r="G250" s="64"/>
      <c r="H250" s="66"/>
      <c r="I250" s="66"/>
      <c r="J250" s="66"/>
      <c r="K250" s="64"/>
      <c r="L250" s="64"/>
      <c r="M250" s="67"/>
    </row>
    <row r="251" spans="1:13" x14ac:dyDescent="0.25">
      <c r="A251" s="138"/>
      <c r="B251" s="139"/>
      <c r="C251" s="140"/>
      <c r="D251" s="139"/>
      <c r="E251" s="141"/>
      <c r="F251" s="142"/>
      <c r="G251" s="141"/>
      <c r="H251" s="143"/>
      <c r="I251" s="143"/>
      <c r="J251" s="143"/>
      <c r="K251" s="141"/>
      <c r="L251" s="141"/>
      <c r="M251" s="144"/>
    </row>
  </sheetData>
  <sheetProtection algorithmName="SHA-512" hashValue="qmPfc8Fl2H2cIscOApywkPGUoXJv6AmwhUYRzvODipvsMPU9eCEZYbA4xIfgl/0ma4/vBtcE/IlKI3HaUZj1uQ==" saltValue="IAcOTQGijRYe8w7aaFd1Mg==" spinCount="100000" sheet="1" objects="1" scenarios="1"/>
  <mergeCells count="66">
    <mergeCell ref="K218:M219"/>
    <mergeCell ref="K84:M85"/>
    <mergeCell ref="K77:M81"/>
    <mergeCell ref="K44:M48"/>
    <mergeCell ref="K61:M64"/>
    <mergeCell ref="K73:M74"/>
    <mergeCell ref="K51:M52"/>
    <mergeCell ref="K55:M58"/>
    <mergeCell ref="K154:M155"/>
    <mergeCell ref="K150:M151"/>
    <mergeCell ref="K189:M190"/>
    <mergeCell ref="K210:M211"/>
    <mergeCell ref="K7:M8"/>
    <mergeCell ref="K123:M126"/>
    <mergeCell ref="K146:M147"/>
    <mergeCell ref="K129:M129"/>
    <mergeCell ref="K142:M143"/>
    <mergeCell ref="K92:M93"/>
    <mergeCell ref="K96:M96"/>
    <mergeCell ref="E50:F50"/>
    <mergeCell ref="E54:F54"/>
    <mergeCell ref="E22:F22"/>
    <mergeCell ref="K27:M35"/>
    <mergeCell ref="K11:M17"/>
    <mergeCell ref="E19:F19"/>
    <mergeCell ref="K20:M20"/>
    <mergeCell ref="E88:F88"/>
    <mergeCell ref="E128:F128"/>
    <mergeCell ref="E91:F91"/>
    <mergeCell ref="K105:M106"/>
    <mergeCell ref="K99:M102"/>
    <mergeCell ref="K109:M112"/>
    <mergeCell ref="K119:M120"/>
    <mergeCell ref="E108:F108"/>
    <mergeCell ref="K248:M249"/>
    <mergeCell ref="E153:F153"/>
    <mergeCell ref="K236:M237"/>
    <mergeCell ref="K240:M241"/>
    <mergeCell ref="K193:M194"/>
    <mergeCell ref="K206:M207"/>
    <mergeCell ref="E199:F199"/>
    <mergeCell ref="E235:F235"/>
    <mergeCell ref="E239:F239"/>
    <mergeCell ref="K244:M245"/>
    <mergeCell ref="K158:M159"/>
    <mergeCell ref="K162:M163"/>
    <mergeCell ref="K232:M233"/>
    <mergeCell ref="E209:F209"/>
    <mergeCell ref="K228:M229"/>
    <mergeCell ref="K182:M186"/>
    <mergeCell ref="E174:F174"/>
    <mergeCell ref="E165:F165"/>
    <mergeCell ref="K166:M169"/>
    <mergeCell ref="E69:F69"/>
    <mergeCell ref="E217:F217"/>
    <mergeCell ref="E157:F157"/>
    <mergeCell ref="E181:F181"/>
    <mergeCell ref="E171:F171"/>
    <mergeCell ref="E149:F149"/>
    <mergeCell ref="E145:F145"/>
    <mergeCell ref="E95:F95"/>
    <mergeCell ref="E122:F122"/>
    <mergeCell ref="E98:F98"/>
    <mergeCell ref="E76:F76"/>
    <mergeCell ref="E134:F134"/>
    <mergeCell ref="E72:F72"/>
  </mergeCells>
  <conditionalFormatting sqref="K11:M12 K61:M64 K73:M74 K123:M126 K109:M112 K99:M102 K14:M17 K55 K51:M52 K42:M42 K44:M48 L43:M43 K166:M169">
    <cfRule type="cellIs" dxfId="686" priority="403" operator="notEqual">
      <formula>""</formula>
    </cfRule>
  </conditionalFormatting>
  <conditionalFormatting sqref="K44:M48">
    <cfRule type="cellIs" dxfId="685" priority="402" operator="notEqual">
      <formula>""</formula>
    </cfRule>
  </conditionalFormatting>
  <conditionalFormatting sqref="E61:F63">
    <cfRule type="expression" dxfId="684" priority="395">
      <formula>AND($H$64=TRUE,$H61=TRUE)</formula>
    </cfRule>
  </conditionalFormatting>
  <conditionalFormatting sqref="K77:M81">
    <cfRule type="cellIs" dxfId="683" priority="392" operator="notEqual">
      <formula>""</formula>
    </cfRule>
  </conditionalFormatting>
  <conditionalFormatting sqref="E77:F77">
    <cfRule type="expression" dxfId="682" priority="391">
      <formula>AND($H81=TRUE,$H77=TRUE)</formula>
    </cfRule>
  </conditionalFormatting>
  <conditionalFormatting sqref="E78:F78 E123:F123 E109:F109 E99:F99 E166:F166">
    <cfRule type="expression" dxfId="681" priority="389">
      <formula>AND($H81=TRUE,$H78=TRUE)</formula>
    </cfRule>
  </conditionalFormatting>
  <conditionalFormatting sqref="E79:F79 E124:F124 E110:F110 E100:F100 E167:F167">
    <cfRule type="expression" dxfId="680" priority="388">
      <formula>AND($H81=TRUE,$H79=TRUE)</formula>
    </cfRule>
  </conditionalFormatting>
  <conditionalFormatting sqref="E80:F80 E125:F125 E111:F111 E101:F101 E168:F168">
    <cfRule type="expression" dxfId="679" priority="387">
      <formula>AND($H81=TRUE,$H80=TRUE)</formula>
    </cfRule>
  </conditionalFormatting>
  <conditionalFormatting sqref="K84:M85">
    <cfRule type="cellIs" dxfId="678" priority="386" operator="notEqual">
      <formula>""</formula>
    </cfRule>
  </conditionalFormatting>
  <conditionalFormatting sqref="E85:F85 E163:F163">
    <cfRule type="expression" dxfId="677" priority="385">
      <formula>AND($H84=TRUE,$H85=TRUE)</formula>
    </cfRule>
  </conditionalFormatting>
  <conditionalFormatting sqref="E84:F84">
    <cfRule type="expression" dxfId="676" priority="384">
      <formula>AND($H84=TRUE,$H85=TRUE)</formula>
    </cfRule>
  </conditionalFormatting>
  <conditionalFormatting sqref="E74:F74">
    <cfRule type="expression" dxfId="675" priority="383">
      <formula>AND($H73=TRUE,$H74=TRUE)</formula>
    </cfRule>
  </conditionalFormatting>
  <conditionalFormatting sqref="E73:F73">
    <cfRule type="expression" dxfId="674" priority="382">
      <formula>AND($H73=TRUE,$H74=TRUE)</formula>
    </cfRule>
  </conditionalFormatting>
  <conditionalFormatting sqref="K37">
    <cfRule type="cellIs" dxfId="673" priority="368" operator="equal">
      <formula>""""</formula>
    </cfRule>
    <cfRule type="cellIs" dxfId="672" priority="369" operator="equal">
      <formula>"R"</formula>
    </cfRule>
  </conditionalFormatting>
  <conditionalFormatting sqref="K40 K22">
    <cfRule type="cellIs" dxfId="671" priority="366" operator="equal">
      <formula>""""</formula>
    </cfRule>
    <cfRule type="cellIs" dxfId="670" priority="367" operator="equal">
      <formula>"R"</formula>
    </cfRule>
  </conditionalFormatting>
  <conditionalFormatting sqref="K3">
    <cfRule type="cellIs" dxfId="669" priority="358" operator="equal">
      <formula>""""</formula>
    </cfRule>
    <cfRule type="cellIs" dxfId="668" priority="359" operator="equal">
      <formula>"R"</formula>
    </cfRule>
  </conditionalFormatting>
  <conditionalFormatting sqref="K66">
    <cfRule type="cellIs" dxfId="667" priority="356" operator="equal">
      <formula>""""</formula>
    </cfRule>
    <cfRule type="cellIs" dxfId="666" priority="357" operator="equal">
      <formula>"R"</formula>
    </cfRule>
  </conditionalFormatting>
  <conditionalFormatting sqref="K88">
    <cfRule type="cellIs" dxfId="665" priority="348" operator="equal">
      <formula>""""</formula>
    </cfRule>
    <cfRule type="cellIs" dxfId="664" priority="349" operator="equal">
      <formula>"R"</formula>
    </cfRule>
  </conditionalFormatting>
  <conditionalFormatting sqref="K92:M93">
    <cfRule type="cellIs" dxfId="663" priority="343" operator="notEqual">
      <formula>""</formula>
    </cfRule>
  </conditionalFormatting>
  <conditionalFormatting sqref="E93:F93">
    <cfRule type="expression" dxfId="662" priority="342">
      <formula>AND($H92=TRUE,$H93=TRUE)</formula>
    </cfRule>
  </conditionalFormatting>
  <conditionalFormatting sqref="E92:F92">
    <cfRule type="expression" dxfId="661" priority="341">
      <formula>AND($H92=TRUE,$H93=TRUE)</formula>
    </cfRule>
  </conditionalFormatting>
  <conditionalFormatting sqref="K96:M96">
    <cfRule type="cellIs" dxfId="660" priority="338" operator="notEqual">
      <formula>""</formula>
    </cfRule>
  </conditionalFormatting>
  <conditionalFormatting sqref="E150:F150">
    <cfRule type="expression" dxfId="659" priority="278">
      <formula>AND($H150=TRUE,$H151=TRUE)</formula>
    </cfRule>
  </conditionalFormatting>
  <conditionalFormatting sqref="K105:M106">
    <cfRule type="cellIs" dxfId="658" priority="328" operator="notEqual">
      <formula>""</formula>
    </cfRule>
  </conditionalFormatting>
  <conditionalFormatting sqref="E106:F106">
    <cfRule type="expression" dxfId="657" priority="327">
      <formula>AND($H105=TRUE,$H106=TRUE)</formula>
    </cfRule>
  </conditionalFormatting>
  <conditionalFormatting sqref="E105:F105">
    <cfRule type="expression" dxfId="656" priority="326">
      <formula>AND($H105=TRUE,$H106=TRUE)</formula>
    </cfRule>
  </conditionalFormatting>
  <conditionalFormatting sqref="K154:M155">
    <cfRule type="cellIs" dxfId="655" priority="277" operator="notEqual">
      <formula>""</formula>
    </cfRule>
  </conditionalFormatting>
  <conditionalFormatting sqref="E155:F155">
    <cfRule type="expression" dxfId="654" priority="276">
      <formula>AND($H154=TRUE,$H155=TRUE)</formula>
    </cfRule>
  </conditionalFormatting>
  <conditionalFormatting sqref="E154:F154">
    <cfRule type="expression" dxfId="653" priority="275">
      <formula>AND($H154=TRUE,$H155=TRUE)</formula>
    </cfRule>
  </conditionalFormatting>
  <conditionalFormatting sqref="K72">
    <cfRule type="cellIs" dxfId="652" priority="310" operator="equal">
      <formula>"X"</formula>
    </cfRule>
    <cfRule type="cellIs" dxfId="651" priority="311" operator="equal">
      <formula>""""</formula>
    </cfRule>
    <cfRule type="cellIs" dxfId="650" priority="312" operator="equal">
      <formula>"R"</formula>
    </cfRule>
  </conditionalFormatting>
  <conditionalFormatting sqref="K83">
    <cfRule type="cellIs" dxfId="649" priority="307" operator="equal">
      <formula>"X"</formula>
    </cfRule>
    <cfRule type="cellIs" dxfId="648" priority="308" operator="equal">
      <formula>""""</formula>
    </cfRule>
    <cfRule type="cellIs" dxfId="647" priority="309" operator="equal">
      <formula>"R"</formula>
    </cfRule>
  </conditionalFormatting>
  <conditionalFormatting sqref="K91">
    <cfRule type="cellIs" dxfId="646" priority="304" operator="equal">
      <formula>"X"</formula>
    </cfRule>
    <cfRule type="cellIs" dxfId="645" priority="305" operator="equal">
      <formula>""""</formula>
    </cfRule>
    <cfRule type="cellIs" dxfId="644" priority="306" operator="equal">
      <formula>"R"</formula>
    </cfRule>
  </conditionalFormatting>
  <conditionalFormatting sqref="K104">
    <cfRule type="cellIs" dxfId="643" priority="295" operator="equal">
      <formula>"X"</formula>
    </cfRule>
    <cfRule type="cellIs" dxfId="642" priority="296" operator="equal">
      <formula>""""</formula>
    </cfRule>
    <cfRule type="cellIs" dxfId="641" priority="297" operator="equal">
      <formula>"R"</formula>
    </cfRule>
  </conditionalFormatting>
  <conditionalFormatting sqref="K118">
    <cfRule type="cellIs" dxfId="640" priority="213" operator="equal">
      <formula>"X"</formula>
    </cfRule>
    <cfRule type="cellIs" dxfId="639" priority="214" operator="equal">
      <formula>""""</formula>
    </cfRule>
    <cfRule type="cellIs" dxfId="638" priority="215" operator="equal">
      <formula>"R"</formula>
    </cfRule>
  </conditionalFormatting>
  <conditionalFormatting sqref="K138">
    <cfRule type="cellIs" dxfId="637" priority="287" operator="equal">
      <formula>""""</formula>
    </cfRule>
    <cfRule type="cellIs" dxfId="636" priority="288" operator="equal">
      <formula>"R"</formula>
    </cfRule>
  </conditionalFormatting>
  <conditionalFormatting sqref="K142:M143">
    <cfRule type="cellIs" dxfId="635" priority="286" operator="notEqual">
      <formula>""</formula>
    </cfRule>
  </conditionalFormatting>
  <conditionalFormatting sqref="E143:F143">
    <cfRule type="expression" dxfId="634" priority="285">
      <formula>AND($H142=TRUE,$H143=TRUE)</formula>
    </cfRule>
  </conditionalFormatting>
  <conditionalFormatting sqref="E142:F142">
    <cfRule type="expression" dxfId="633" priority="284">
      <formula>AND($H142=TRUE,$H143=TRUE)</formula>
    </cfRule>
  </conditionalFormatting>
  <conditionalFormatting sqref="K146:M147">
    <cfRule type="cellIs" dxfId="632" priority="283" operator="notEqual">
      <formula>""</formula>
    </cfRule>
  </conditionalFormatting>
  <conditionalFormatting sqref="E147:F147">
    <cfRule type="expression" dxfId="631" priority="282">
      <formula>AND($H146=TRUE,$H147=TRUE)</formula>
    </cfRule>
  </conditionalFormatting>
  <conditionalFormatting sqref="E146:F146">
    <cfRule type="expression" dxfId="630" priority="281">
      <formula>AND($H146=TRUE,$H147=TRUE)</formula>
    </cfRule>
  </conditionalFormatting>
  <conditionalFormatting sqref="K150:M151">
    <cfRule type="cellIs" dxfId="629" priority="280" operator="notEqual">
      <formula>""</formula>
    </cfRule>
  </conditionalFormatting>
  <conditionalFormatting sqref="E151:F151">
    <cfRule type="expression" dxfId="628" priority="279">
      <formula>AND($H150=TRUE,$H151=TRUE)</formula>
    </cfRule>
  </conditionalFormatting>
  <conditionalFormatting sqref="K158:M159">
    <cfRule type="cellIs" dxfId="627" priority="274" operator="notEqual">
      <formula>""</formula>
    </cfRule>
  </conditionalFormatting>
  <conditionalFormatting sqref="E159:F159">
    <cfRule type="expression" dxfId="626" priority="273">
      <formula>AND($H158=TRUE,$H159=TRUE)</formula>
    </cfRule>
  </conditionalFormatting>
  <conditionalFormatting sqref="E158:F158">
    <cfRule type="expression" dxfId="625" priority="272">
      <formula>AND($H158=TRUE,$H159=TRUE)</formula>
    </cfRule>
  </conditionalFormatting>
  <conditionalFormatting sqref="K162:M163 K170:M170 K172:M172 M171">
    <cfRule type="cellIs" dxfId="624" priority="271" operator="notEqual">
      <formula>""</formula>
    </cfRule>
  </conditionalFormatting>
  <conditionalFormatting sqref="E162:F162">
    <cfRule type="expression" dxfId="623" priority="269">
      <formula>AND($H162=TRUE,$H163=TRUE)</formula>
    </cfRule>
  </conditionalFormatting>
  <conditionalFormatting sqref="K141">
    <cfRule type="cellIs" dxfId="622" priority="266" operator="equal">
      <formula>"X"</formula>
    </cfRule>
    <cfRule type="cellIs" dxfId="621" priority="267" operator="equal">
      <formula>""""</formula>
    </cfRule>
    <cfRule type="cellIs" dxfId="620" priority="268" operator="equal">
      <formula>"R"</formula>
    </cfRule>
  </conditionalFormatting>
  <conditionalFormatting sqref="K145">
    <cfRule type="cellIs" dxfId="619" priority="263" operator="equal">
      <formula>"X"</formula>
    </cfRule>
    <cfRule type="cellIs" dxfId="618" priority="264" operator="equal">
      <formula>""""</formula>
    </cfRule>
    <cfRule type="cellIs" dxfId="617" priority="265" operator="equal">
      <formula>"R"</formula>
    </cfRule>
  </conditionalFormatting>
  <conditionalFormatting sqref="K149">
    <cfRule type="cellIs" dxfId="616" priority="260" operator="equal">
      <formula>"X"</formula>
    </cfRule>
    <cfRule type="cellIs" dxfId="615" priority="261" operator="equal">
      <formula>""""</formula>
    </cfRule>
    <cfRule type="cellIs" dxfId="614" priority="262" operator="equal">
      <formula>"R"</formula>
    </cfRule>
  </conditionalFormatting>
  <conditionalFormatting sqref="K153">
    <cfRule type="cellIs" dxfId="613" priority="257" operator="equal">
      <formula>"X"</formula>
    </cfRule>
    <cfRule type="cellIs" dxfId="612" priority="258" operator="equal">
      <formula>""""</formula>
    </cfRule>
    <cfRule type="cellIs" dxfId="611" priority="259" operator="equal">
      <formula>"R"</formula>
    </cfRule>
  </conditionalFormatting>
  <conditionalFormatting sqref="K157">
    <cfRule type="cellIs" dxfId="610" priority="254" operator="equal">
      <formula>"X"</formula>
    </cfRule>
    <cfRule type="cellIs" dxfId="609" priority="255" operator="equal">
      <formula>""""</formula>
    </cfRule>
    <cfRule type="cellIs" dxfId="608" priority="256" operator="equal">
      <formula>"R"</formula>
    </cfRule>
  </conditionalFormatting>
  <conditionalFormatting sqref="K161">
    <cfRule type="cellIs" dxfId="607" priority="251" operator="equal">
      <formula>"X"</formula>
    </cfRule>
    <cfRule type="cellIs" dxfId="606" priority="252" operator="equal">
      <formula>""""</formula>
    </cfRule>
    <cfRule type="cellIs" dxfId="605" priority="253" operator="equal">
      <formula>"R"</formula>
    </cfRule>
  </conditionalFormatting>
  <conditionalFormatting sqref="K131">
    <cfRule type="cellIs" dxfId="604" priority="198" operator="equal">
      <formula>""""</formula>
    </cfRule>
    <cfRule type="cellIs" dxfId="603" priority="199" operator="equal">
      <formula>"R"</formula>
    </cfRule>
  </conditionalFormatting>
  <conditionalFormatting sqref="K115">
    <cfRule type="cellIs" dxfId="602" priority="219" operator="equal">
      <formula>""""</formula>
    </cfRule>
    <cfRule type="cellIs" dxfId="601" priority="220" operator="equal">
      <formula>"R"</formula>
    </cfRule>
  </conditionalFormatting>
  <conditionalFormatting sqref="K119:M120">
    <cfRule type="cellIs" dxfId="600" priority="218" operator="notEqual">
      <formula>""</formula>
    </cfRule>
  </conditionalFormatting>
  <conditionalFormatting sqref="E120:F120">
    <cfRule type="expression" dxfId="599" priority="217">
      <formula>AND($H119=TRUE,$H120=TRUE)</formula>
    </cfRule>
  </conditionalFormatting>
  <conditionalFormatting sqref="E119:F119">
    <cfRule type="expression" dxfId="598" priority="216">
      <formula>AND($H119=TRUE,$H120=TRUE)</formula>
    </cfRule>
  </conditionalFormatting>
  <conditionalFormatting sqref="K129:M129">
    <cfRule type="cellIs" dxfId="597" priority="205" operator="notEqual">
      <formula>""</formula>
    </cfRule>
  </conditionalFormatting>
  <conditionalFormatting sqref="K178">
    <cfRule type="cellIs" dxfId="596" priority="196" operator="equal">
      <formula>""""</formula>
    </cfRule>
    <cfRule type="cellIs" dxfId="595" priority="197" operator="equal">
      <formula>"R"</formula>
    </cfRule>
  </conditionalFormatting>
  <conditionalFormatting sqref="K182:M186">
    <cfRule type="cellIs" dxfId="594" priority="189" operator="notEqual">
      <formula>""</formula>
    </cfRule>
  </conditionalFormatting>
  <conditionalFormatting sqref="E182:F182">
    <cfRule type="expression" dxfId="593" priority="195">
      <formula>AND($H186=TRUE,$H182=TRUE)</formula>
    </cfRule>
  </conditionalFormatting>
  <conditionalFormatting sqref="E183:F183">
    <cfRule type="expression" dxfId="592" priority="194">
      <formula>AND($H186=TRUE,$H183=TRUE)</formula>
    </cfRule>
  </conditionalFormatting>
  <conditionalFormatting sqref="E184:F184">
    <cfRule type="expression" dxfId="591" priority="193">
      <formula>AND($H186=TRUE,$H184=TRUE)</formula>
    </cfRule>
  </conditionalFormatting>
  <conditionalFormatting sqref="E185:F185">
    <cfRule type="expression" dxfId="590" priority="192">
      <formula>AND($H186=TRUE,$H185=TRUE)</formula>
    </cfRule>
  </conditionalFormatting>
  <conditionalFormatting sqref="K189:M190">
    <cfRule type="cellIs" dxfId="589" priority="188" operator="notEqual">
      <formula>""</formula>
    </cfRule>
  </conditionalFormatting>
  <conditionalFormatting sqref="E190:F190">
    <cfRule type="expression" dxfId="588" priority="187">
      <formula>AND($H189=TRUE,$H190=TRUE)</formula>
    </cfRule>
  </conditionalFormatting>
  <conditionalFormatting sqref="E189:F189">
    <cfRule type="expression" dxfId="587" priority="186">
      <formula>AND($H189=TRUE,$H190=TRUE)</formula>
    </cfRule>
  </conditionalFormatting>
  <conditionalFormatting sqref="K188">
    <cfRule type="cellIs" dxfId="586" priority="183" operator="equal">
      <formula>"X"</formula>
    </cfRule>
    <cfRule type="cellIs" dxfId="585" priority="184" operator="equal">
      <formula>""""</formula>
    </cfRule>
    <cfRule type="cellIs" dxfId="584" priority="185" operator="equal">
      <formula>"R"</formula>
    </cfRule>
  </conditionalFormatting>
  <conditionalFormatting sqref="K193:M194">
    <cfRule type="cellIs" dxfId="583" priority="182" operator="notEqual">
      <formula>""</formula>
    </cfRule>
  </conditionalFormatting>
  <conditionalFormatting sqref="E194:F194">
    <cfRule type="expression" dxfId="582" priority="181">
      <formula>AND($H193=TRUE,$H194=TRUE)</formula>
    </cfRule>
  </conditionalFormatting>
  <conditionalFormatting sqref="E193:F193">
    <cfRule type="expression" dxfId="581" priority="180">
      <formula>AND($H193=TRUE,$H194=TRUE)</formula>
    </cfRule>
  </conditionalFormatting>
  <conditionalFormatting sqref="K192">
    <cfRule type="cellIs" dxfId="580" priority="177" operator="equal">
      <formula>"X"</formula>
    </cfRule>
    <cfRule type="cellIs" dxfId="579" priority="178" operator="equal">
      <formula>""""</formula>
    </cfRule>
    <cfRule type="cellIs" dxfId="578" priority="179" operator="equal">
      <formula>"R"</formula>
    </cfRule>
  </conditionalFormatting>
  <conditionalFormatting sqref="K196">
    <cfRule type="cellIs" dxfId="577" priority="175" operator="equal">
      <formula>""""</formula>
    </cfRule>
    <cfRule type="cellIs" dxfId="576" priority="176" operator="equal">
      <formula>"R"</formula>
    </cfRule>
  </conditionalFormatting>
  <conditionalFormatting sqref="K199">
    <cfRule type="cellIs" dxfId="575" priority="173" operator="equal">
      <formula>""""</formula>
    </cfRule>
    <cfRule type="cellIs" dxfId="574" priority="174" operator="equal">
      <formula>"R"</formula>
    </cfRule>
  </conditionalFormatting>
  <conditionalFormatting sqref="K202">
    <cfRule type="cellIs" dxfId="573" priority="171" operator="equal">
      <formula>""""</formula>
    </cfRule>
    <cfRule type="cellIs" dxfId="572" priority="172" operator="equal">
      <formula>"R"</formula>
    </cfRule>
  </conditionalFormatting>
  <conditionalFormatting sqref="K206:M207">
    <cfRule type="cellIs" dxfId="571" priority="170" operator="notEqual">
      <formula>""</formula>
    </cfRule>
  </conditionalFormatting>
  <conditionalFormatting sqref="E207:F207">
    <cfRule type="expression" dxfId="570" priority="169">
      <formula>AND($H206=TRUE,$H207=TRUE)</formula>
    </cfRule>
  </conditionalFormatting>
  <conditionalFormatting sqref="E206:F206">
    <cfRule type="expression" dxfId="569" priority="168">
      <formula>AND($H206=TRUE,$H207=TRUE)</formula>
    </cfRule>
  </conditionalFormatting>
  <conditionalFormatting sqref="K205">
    <cfRule type="cellIs" dxfId="568" priority="165" operator="equal">
      <formula>"X"</formula>
    </cfRule>
    <cfRule type="cellIs" dxfId="567" priority="166" operator="equal">
      <formula>""""</formula>
    </cfRule>
    <cfRule type="cellIs" dxfId="566" priority="167" operator="equal">
      <formula>"R"</formula>
    </cfRule>
  </conditionalFormatting>
  <conditionalFormatting sqref="K214">
    <cfRule type="cellIs" dxfId="565" priority="163" operator="equal">
      <formula>""""</formula>
    </cfRule>
    <cfRule type="cellIs" dxfId="564" priority="164" operator="equal">
      <formula>"R"</formula>
    </cfRule>
  </conditionalFormatting>
  <conditionalFormatting sqref="K221">
    <cfRule type="cellIs" dxfId="563" priority="161" operator="equal">
      <formula>""""</formula>
    </cfRule>
    <cfRule type="cellIs" dxfId="562" priority="162" operator="equal">
      <formula>"R"</formula>
    </cfRule>
  </conditionalFormatting>
  <conditionalFormatting sqref="K224">
    <cfRule type="cellIs" dxfId="561" priority="159" operator="equal">
      <formula>""""</formula>
    </cfRule>
    <cfRule type="cellIs" dxfId="560" priority="160" operator="equal">
      <formula>"R"</formula>
    </cfRule>
  </conditionalFormatting>
  <conditionalFormatting sqref="K228:M229">
    <cfRule type="cellIs" dxfId="559" priority="158" operator="notEqual">
      <formula>""</formula>
    </cfRule>
  </conditionalFormatting>
  <conditionalFormatting sqref="E229:F229">
    <cfRule type="expression" dxfId="558" priority="157">
      <formula>AND($H228=TRUE,$H229=TRUE)</formula>
    </cfRule>
  </conditionalFormatting>
  <conditionalFormatting sqref="E228:F228">
    <cfRule type="expression" dxfId="557" priority="156">
      <formula>AND($H228=TRUE,$H229=TRUE)</formula>
    </cfRule>
  </conditionalFormatting>
  <conditionalFormatting sqref="K227">
    <cfRule type="cellIs" dxfId="556" priority="153" operator="equal">
      <formula>"X"</formula>
    </cfRule>
    <cfRule type="cellIs" dxfId="555" priority="154" operator="equal">
      <formula>""""</formula>
    </cfRule>
    <cfRule type="cellIs" dxfId="554" priority="155" operator="equal">
      <formula>"R"</formula>
    </cfRule>
  </conditionalFormatting>
  <conditionalFormatting sqref="K232:M233">
    <cfRule type="cellIs" dxfId="553" priority="152" operator="notEqual">
      <formula>""</formula>
    </cfRule>
  </conditionalFormatting>
  <conditionalFormatting sqref="E233:F233">
    <cfRule type="expression" dxfId="552" priority="151">
      <formula>AND($H232=TRUE,$H233=TRUE)</formula>
    </cfRule>
  </conditionalFormatting>
  <conditionalFormatting sqref="E232:F232">
    <cfRule type="expression" dxfId="551" priority="150">
      <formula>AND($H232=TRUE,$H233=TRUE)</formula>
    </cfRule>
  </conditionalFormatting>
  <conditionalFormatting sqref="K231">
    <cfRule type="cellIs" dxfId="550" priority="147" operator="equal">
      <formula>"X"</formula>
    </cfRule>
    <cfRule type="cellIs" dxfId="549" priority="148" operator="equal">
      <formula>""""</formula>
    </cfRule>
    <cfRule type="cellIs" dxfId="548" priority="149" operator="equal">
      <formula>"R"</formula>
    </cfRule>
  </conditionalFormatting>
  <conditionalFormatting sqref="K236:M237">
    <cfRule type="cellIs" dxfId="547" priority="146" operator="notEqual">
      <formula>""</formula>
    </cfRule>
  </conditionalFormatting>
  <conditionalFormatting sqref="E237:F237">
    <cfRule type="expression" dxfId="546" priority="145">
      <formula>AND($H236=TRUE,$H237=TRUE)</formula>
    </cfRule>
  </conditionalFormatting>
  <conditionalFormatting sqref="E236:F236">
    <cfRule type="expression" dxfId="545" priority="144">
      <formula>AND($H236=TRUE,$H237=TRUE)</formula>
    </cfRule>
  </conditionalFormatting>
  <conditionalFormatting sqref="K235">
    <cfRule type="cellIs" dxfId="544" priority="141" operator="equal">
      <formula>"X"</formula>
    </cfRule>
    <cfRule type="cellIs" dxfId="543" priority="142" operator="equal">
      <formula>""""</formula>
    </cfRule>
    <cfRule type="cellIs" dxfId="542" priority="143" operator="equal">
      <formula>"R"</formula>
    </cfRule>
  </conditionalFormatting>
  <conditionalFormatting sqref="K240:M241">
    <cfRule type="cellIs" dxfId="541" priority="140" operator="notEqual">
      <formula>""</formula>
    </cfRule>
  </conditionalFormatting>
  <conditionalFormatting sqref="E241:F241">
    <cfRule type="expression" dxfId="540" priority="139">
      <formula>AND($H240=TRUE,$H241=TRUE)</formula>
    </cfRule>
  </conditionalFormatting>
  <conditionalFormatting sqref="E240:F240">
    <cfRule type="expression" dxfId="539" priority="138">
      <formula>AND($H240=TRUE,$H241=TRUE)</formula>
    </cfRule>
  </conditionalFormatting>
  <conditionalFormatting sqref="K239">
    <cfRule type="cellIs" dxfId="538" priority="135" operator="equal">
      <formula>"X"</formula>
    </cfRule>
    <cfRule type="cellIs" dxfId="537" priority="136" operator="equal">
      <formula>""""</formula>
    </cfRule>
    <cfRule type="cellIs" dxfId="536" priority="137" operator="equal">
      <formula>"R"</formula>
    </cfRule>
  </conditionalFormatting>
  <conditionalFormatting sqref="K244:M245">
    <cfRule type="cellIs" dxfId="535" priority="134" operator="notEqual">
      <formula>""</formula>
    </cfRule>
  </conditionalFormatting>
  <conditionalFormatting sqref="E245:F245">
    <cfRule type="expression" dxfId="534" priority="133">
      <formula>AND($H244=TRUE,$H245=TRUE)</formula>
    </cfRule>
  </conditionalFormatting>
  <conditionalFormatting sqref="E244:F244">
    <cfRule type="expression" dxfId="533" priority="132">
      <formula>AND($H244=TRUE,$H245=TRUE)</formula>
    </cfRule>
  </conditionalFormatting>
  <conditionalFormatting sqref="K243">
    <cfRule type="cellIs" dxfId="532" priority="129" operator="equal">
      <formula>"X"</formula>
    </cfRule>
    <cfRule type="cellIs" dxfId="531" priority="130" operator="equal">
      <formula>""""</formula>
    </cfRule>
    <cfRule type="cellIs" dxfId="530" priority="131" operator="equal">
      <formula>"R"</formula>
    </cfRule>
  </conditionalFormatting>
  <conditionalFormatting sqref="K248:M249">
    <cfRule type="cellIs" dxfId="529" priority="128" operator="notEqual">
      <formula>""</formula>
    </cfRule>
  </conditionalFormatting>
  <conditionalFormatting sqref="E249:F249">
    <cfRule type="expression" dxfId="528" priority="127">
      <formula>AND($H248=TRUE,$H249=TRUE)</formula>
    </cfRule>
  </conditionalFormatting>
  <conditionalFormatting sqref="E248:F248">
    <cfRule type="expression" dxfId="527" priority="126">
      <formula>AND($H248=TRUE,$H249=TRUE)</formula>
    </cfRule>
  </conditionalFormatting>
  <conditionalFormatting sqref="K247">
    <cfRule type="cellIs" dxfId="526" priority="123" operator="equal">
      <formula>"X"</formula>
    </cfRule>
    <cfRule type="cellIs" dxfId="525" priority="124" operator="equal">
      <formula>""""</formula>
    </cfRule>
    <cfRule type="cellIs" dxfId="524" priority="125" operator="equal">
      <formula>"R"</formula>
    </cfRule>
  </conditionalFormatting>
  <conditionalFormatting sqref="K128">
    <cfRule type="cellIs" dxfId="523" priority="121" operator="equal">
      <formula>""""</formula>
    </cfRule>
    <cfRule type="cellIs" dxfId="522" priority="122" operator="equal">
      <formula>"R"</formula>
    </cfRule>
  </conditionalFormatting>
  <conditionalFormatting sqref="F112">
    <cfRule type="expression" dxfId="521" priority="120">
      <formula>AND($H113=TRUE,$H112=TRUE)</formula>
    </cfRule>
  </conditionalFormatting>
  <conditionalFormatting sqref="K10">
    <cfRule type="cellIs" dxfId="520" priority="117" operator="equal">
      <formula>"X"</formula>
    </cfRule>
    <cfRule type="cellIs" dxfId="519" priority="118" operator="equal">
      <formula>""""</formula>
    </cfRule>
    <cfRule type="cellIs" dxfId="518" priority="119" operator="equal">
      <formula>"R"</formula>
    </cfRule>
  </conditionalFormatting>
  <conditionalFormatting sqref="K60">
    <cfRule type="cellIs" dxfId="517" priority="111" operator="equal">
      <formula>"X"</formula>
    </cfRule>
    <cfRule type="cellIs" dxfId="516" priority="112" operator="equal">
      <formula>""""</formula>
    </cfRule>
    <cfRule type="cellIs" dxfId="515" priority="113" operator="equal">
      <formula>"R"</formula>
    </cfRule>
  </conditionalFormatting>
  <conditionalFormatting sqref="K76">
    <cfRule type="cellIs" dxfId="514" priority="108" operator="equal">
      <formula>"X"</formula>
    </cfRule>
    <cfRule type="cellIs" dxfId="513" priority="109" operator="equal">
      <formula>""""</formula>
    </cfRule>
    <cfRule type="cellIs" dxfId="512" priority="110" operator="equal">
      <formula>"R"</formula>
    </cfRule>
  </conditionalFormatting>
  <conditionalFormatting sqref="K98">
    <cfRule type="cellIs" dxfId="511" priority="105" operator="equal">
      <formula>"X"</formula>
    </cfRule>
    <cfRule type="cellIs" dxfId="510" priority="106" operator="equal">
      <formula>""""</formula>
    </cfRule>
    <cfRule type="cellIs" dxfId="509" priority="107" operator="equal">
      <formula>"R"</formula>
    </cfRule>
  </conditionalFormatting>
  <conditionalFormatting sqref="K108">
    <cfRule type="cellIs" dxfId="508" priority="102" operator="equal">
      <formula>"X"</formula>
    </cfRule>
    <cfRule type="cellIs" dxfId="507" priority="103" operator="equal">
      <formula>""""</formula>
    </cfRule>
    <cfRule type="cellIs" dxfId="506" priority="104" operator="equal">
      <formula>"R"</formula>
    </cfRule>
  </conditionalFormatting>
  <conditionalFormatting sqref="K122">
    <cfRule type="cellIs" dxfId="505" priority="99" operator="equal">
      <formula>"X"</formula>
    </cfRule>
    <cfRule type="cellIs" dxfId="504" priority="100" operator="equal">
      <formula>""""</formula>
    </cfRule>
    <cfRule type="cellIs" dxfId="503" priority="101" operator="equal">
      <formula>"R"</formula>
    </cfRule>
  </conditionalFormatting>
  <conditionalFormatting sqref="K181">
    <cfRule type="cellIs" dxfId="502" priority="96" operator="equal">
      <formula>"X"</formula>
    </cfRule>
    <cfRule type="cellIs" dxfId="501" priority="97" operator="equal">
      <formula>""""</formula>
    </cfRule>
    <cfRule type="cellIs" dxfId="500" priority="98" operator="equal">
      <formula>"R"</formula>
    </cfRule>
  </conditionalFormatting>
  <conditionalFormatting sqref="K95">
    <cfRule type="cellIs" dxfId="499" priority="94" operator="equal">
      <formula>""""</formula>
    </cfRule>
    <cfRule type="cellIs" dxfId="498" priority="95" operator="equal">
      <formula>"R"</formula>
    </cfRule>
  </conditionalFormatting>
  <conditionalFormatting sqref="N6">
    <cfRule type="cellIs" dxfId="497" priority="91" operator="equal">
      <formula>"X"</formula>
    </cfRule>
    <cfRule type="cellIs" dxfId="496" priority="92" operator="equal">
      <formula>""""</formula>
    </cfRule>
    <cfRule type="cellIs" dxfId="495" priority="93" operator="equal">
      <formula>"R"</formula>
    </cfRule>
  </conditionalFormatting>
  <conditionalFormatting sqref="N7">
    <cfRule type="cellIs" dxfId="494" priority="88" operator="equal">
      <formula>"X"</formula>
    </cfRule>
    <cfRule type="cellIs" dxfId="493" priority="89" operator="equal">
      <formula>""""</formula>
    </cfRule>
    <cfRule type="cellIs" dxfId="492" priority="90" operator="equal">
      <formula>"R"</formula>
    </cfRule>
  </conditionalFormatting>
  <conditionalFormatting sqref="K13:M13">
    <cfRule type="cellIs" dxfId="491" priority="87" operator="notEqual">
      <formula>""</formula>
    </cfRule>
  </conditionalFormatting>
  <conditionalFormatting sqref="K50">
    <cfRule type="cellIs" dxfId="490" priority="82" operator="equal">
      <formula>"X"</formula>
    </cfRule>
    <cfRule type="cellIs" dxfId="489" priority="83" operator="equal">
      <formula>""""</formula>
    </cfRule>
    <cfRule type="cellIs" dxfId="488" priority="84" operator="equal">
      <formula>"R"</formula>
    </cfRule>
  </conditionalFormatting>
  <conditionalFormatting sqref="K54">
    <cfRule type="cellIs" dxfId="487" priority="75" operator="equal">
      <formula>"X"</formula>
    </cfRule>
    <cfRule type="cellIs" dxfId="486" priority="76" operator="equal">
      <formula>""""</formula>
    </cfRule>
    <cfRule type="cellIs" dxfId="485" priority="77" operator="equal">
      <formula>"R"</formula>
    </cfRule>
  </conditionalFormatting>
  <conditionalFormatting sqref="K19">
    <cfRule type="cellIs" dxfId="484" priority="72" operator="equal">
      <formula>""""</formula>
    </cfRule>
    <cfRule type="cellIs" dxfId="483" priority="73" operator="equal">
      <formula>"R"</formula>
    </cfRule>
  </conditionalFormatting>
  <conditionalFormatting sqref="K134">
    <cfRule type="cellIs" dxfId="482" priority="68" operator="equal">
      <formula>""""</formula>
    </cfRule>
    <cfRule type="cellIs" dxfId="481" priority="69" operator="equal">
      <formula>"R"</formula>
    </cfRule>
  </conditionalFormatting>
  <conditionalFormatting sqref="K210:M211">
    <cfRule type="cellIs" dxfId="480" priority="67" operator="notEqual">
      <formula>""</formula>
    </cfRule>
  </conditionalFormatting>
  <conditionalFormatting sqref="E211:F211">
    <cfRule type="expression" dxfId="479" priority="66">
      <formula>AND($H210=TRUE,$H211=TRUE)</formula>
    </cfRule>
  </conditionalFormatting>
  <conditionalFormatting sqref="E210:F210">
    <cfRule type="expression" dxfId="478" priority="65">
      <formula>AND($H210=TRUE,$H211=TRUE)</formula>
    </cfRule>
  </conditionalFormatting>
  <conditionalFormatting sqref="K209">
    <cfRule type="cellIs" dxfId="477" priority="62" operator="equal">
      <formula>"X"</formula>
    </cfRule>
    <cfRule type="cellIs" dxfId="476" priority="63" operator="equal">
      <formula>""""</formula>
    </cfRule>
    <cfRule type="cellIs" dxfId="475" priority="64" operator="equal">
      <formula>"R"</formula>
    </cfRule>
  </conditionalFormatting>
  <conditionalFormatting sqref="K218:M219">
    <cfRule type="cellIs" dxfId="474" priority="61" operator="notEqual">
      <formula>""</formula>
    </cfRule>
  </conditionalFormatting>
  <conditionalFormatting sqref="E219:F219">
    <cfRule type="expression" dxfId="473" priority="60">
      <formula>AND($H218=TRUE,$H219=TRUE)</formula>
    </cfRule>
  </conditionalFormatting>
  <conditionalFormatting sqref="E218:F218">
    <cfRule type="expression" dxfId="472" priority="59">
      <formula>AND($H218=TRUE,$H219=TRUE)</formula>
    </cfRule>
  </conditionalFormatting>
  <conditionalFormatting sqref="K217">
    <cfRule type="cellIs" dxfId="471" priority="56" operator="equal">
      <formula>"X"</formula>
    </cfRule>
    <cfRule type="cellIs" dxfId="470" priority="57" operator="equal">
      <formula>""""</formula>
    </cfRule>
    <cfRule type="cellIs" dxfId="469" priority="58" operator="equal">
      <formula>"R"</formula>
    </cfRule>
  </conditionalFormatting>
  <conditionalFormatting sqref="K43">
    <cfRule type="cellIs" dxfId="468" priority="52" operator="equal">
      <formula>"X"</formula>
    </cfRule>
    <cfRule type="cellIs" dxfId="467" priority="53" operator="equal">
      <formula>""""</formula>
    </cfRule>
    <cfRule type="cellIs" dxfId="466" priority="54" operator="equal">
      <formula>"R"</formula>
    </cfRule>
  </conditionalFormatting>
  <conditionalFormatting sqref="K25:M25 K27:M30 L26:M26 K35:M35">
    <cfRule type="cellIs" dxfId="465" priority="51" operator="notEqual">
      <formula>""</formula>
    </cfRule>
  </conditionalFormatting>
  <conditionalFormatting sqref="K27:M30 K35:M35">
    <cfRule type="cellIs" dxfId="464" priority="50" operator="notEqual">
      <formula>""</formula>
    </cfRule>
  </conditionalFormatting>
  <conditionalFormatting sqref="K26">
    <cfRule type="cellIs" dxfId="463" priority="46" operator="equal">
      <formula>"X"</formula>
    </cfRule>
    <cfRule type="cellIs" dxfId="462" priority="47" operator="equal">
      <formula>""""</formula>
    </cfRule>
    <cfRule type="cellIs" dxfId="461" priority="48" operator="equal">
      <formula>"R"</formula>
    </cfRule>
  </conditionalFormatting>
  <conditionalFormatting sqref="K31:M34">
    <cfRule type="cellIs" dxfId="460" priority="44" operator="notEqual">
      <formula>""</formula>
    </cfRule>
  </conditionalFormatting>
  <conditionalFormatting sqref="K31:M34">
    <cfRule type="cellIs" dxfId="459" priority="43" operator="notEqual">
      <formula>""</formula>
    </cfRule>
  </conditionalFormatting>
  <conditionalFormatting sqref="K165">
    <cfRule type="cellIs" dxfId="458" priority="35" operator="equal">
      <formula>"X"</formula>
    </cfRule>
    <cfRule type="cellIs" dxfId="457" priority="36" operator="equal">
      <formula>""""</formula>
    </cfRule>
    <cfRule type="cellIs" dxfId="456" priority="37" operator="equal">
      <formula>"R"</formula>
    </cfRule>
  </conditionalFormatting>
  <conditionalFormatting sqref="K171">
    <cfRule type="cellIs" dxfId="455" priority="31" operator="equal">
      <formula>"X"</formula>
    </cfRule>
    <cfRule type="cellIs" dxfId="454" priority="32" operator="equal">
      <formula>""""</formula>
    </cfRule>
    <cfRule type="cellIs" dxfId="453" priority="33" operator="equal">
      <formula>"R"</formula>
    </cfRule>
  </conditionalFormatting>
  <conditionalFormatting sqref="K69">
    <cfRule type="cellIs" dxfId="452" priority="29" operator="equal">
      <formula>""""</formula>
    </cfRule>
    <cfRule type="cellIs" dxfId="451" priority="30" operator="equal">
      <formula>"R"</formula>
    </cfRule>
  </conditionalFormatting>
  <conditionalFormatting sqref="N68">
    <cfRule type="cellIs" dxfId="450" priority="26" operator="equal">
      <formula>"X"</formula>
    </cfRule>
    <cfRule type="cellIs" dxfId="449" priority="27" operator="equal">
      <formula>""""</formula>
    </cfRule>
    <cfRule type="cellIs" dxfId="448" priority="28" operator="equal">
      <formula>"R"</formula>
    </cfRule>
  </conditionalFormatting>
  <conditionalFormatting sqref="N69">
    <cfRule type="cellIs" dxfId="447" priority="23" operator="equal">
      <formula>"X"</formula>
    </cfRule>
    <cfRule type="cellIs" dxfId="446" priority="24" operator="equal">
      <formula>""""</formula>
    </cfRule>
    <cfRule type="cellIs" dxfId="445" priority="25" operator="equal">
      <formula>"R"</formula>
    </cfRule>
  </conditionalFormatting>
  <conditionalFormatting sqref="K7:M8">
    <cfRule type="cellIs" dxfId="444" priority="16" operator="notEqual">
      <formula>""</formula>
    </cfRule>
  </conditionalFormatting>
  <conditionalFormatting sqref="K6">
    <cfRule type="cellIs" dxfId="443" priority="13" operator="equal">
      <formula>"X"</formula>
    </cfRule>
    <cfRule type="cellIs" dxfId="442" priority="14" operator="equal">
      <formula>""""</formula>
    </cfRule>
    <cfRule type="cellIs" dxfId="441" priority="15" operator="equal">
      <formula>"R"</formula>
    </cfRule>
  </conditionalFormatting>
  <conditionalFormatting sqref="K173:M173 K175:M175 M174">
    <cfRule type="cellIs" dxfId="440" priority="12" operator="notEqual">
      <formula>""</formula>
    </cfRule>
  </conditionalFormatting>
  <conditionalFormatting sqref="K174">
    <cfRule type="cellIs" dxfId="439" priority="9" operator="equal">
      <formula>"X"</formula>
    </cfRule>
    <cfRule type="cellIs" dxfId="438" priority="10" operator="equal">
      <formula>""""</formula>
    </cfRule>
    <cfRule type="cellIs" dxfId="437" priority="11" operator="equal">
      <formula>"R"</formula>
    </cfRule>
  </conditionalFormatting>
  <conditionalFormatting sqref="E55:F57">
    <cfRule type="expression" dxfId="436" priority="8">
      <formula>AND($H55=TRUE,$H$58=TRUE)</formula>
    </cfRule>
  </conditionalFormatting>
  <conditionalFormatting sqref="E52:F52">
    <cfRule type="expression" dxfId="435" priority="7">
      <formula>AND($H51=TRUE,$H52=TRUE)</formula>
    </cfRule>
  </conditionalFormatting>
  <conditionalFormatting sqref="E51:F51">
    <cfRule type="expression" dxfId="434" priority="6">
      <formula>AND($H51=TRUE,$H52=TRUE)</formula>
    </cfRule>
  </conditionalFormatting>
  <conditionalFormatting sqref="E44:F47">
    <cfRule type="expression" dxfId="433" priority="5">
      <formula>AND($H44=TRUE,$H$48=TRUE)</formula>
    </cfRule>
  </conditionalFormatting>
  <conditionalFormatting sqref="E27:F34">
    <cfRule type="expression" dxfId="432" priority="4">
      <formula>AND($H27=TRUE,$H$35=TRUE)</formula>
    </cfRule>
  </conditionalFormatting>
  <conditionalFormatting sqref="E11:F16">
    <cfRule type="expression" dxfId="431" priority="3">
      <formula>AND($H11=TRUE,$H$17=TRUE)</formula>
    </cfRule>
  </conditionalFormatting>
  <conditionalFormatting sqref="E8:F8">
    <cfRule type="expression" dxfId="430" priority="2">
      <formula>AND($H7=TRUE,$H8=TRUE)</formula>
    </cfRule>
  </conditionalFormatting>
  <conditionalFormatting sqref="E7:F7">
    <cfRule type="expression" dxfId="429" priority="1">
      <formula>AND($H7=TRUE,$H8=TRUE)</formula>
    </cfRule>
  </conditionalFormatting>
  <pageMargins left="0.7" right="0.7" top="0.75" bottom="0.75" header="0.3" footer="0.3"/>
  <pageSetup paperSize="9" scale="40" orientation="portrait" r:id="rId1"/>
  <rowBreaks count="3" manualBreakCount="3">
    <brk id="87" max="10" man="1"/>
    <brk id="137" max="10" man="1"/>
    <brk id="249" max="10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Check Box 1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10</xdr:row>
                    <xdr:rowOff>9525</xdr:rowOff>
                  </from>
                  <to>
                    <xdr:col>4</xdr:col>
                    <xdr:colOff>295275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5" name="Check Box 16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12</xdr:row>
                    <xdr:rowOff>200025</xdr:rowOff>
                  </from>
                  <to>
                    <xdr:col>4</xdr:col>
                    <xdr:colOff>295275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6" name="Check Box 17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13</xdr:row>
                    <xdr:rowOff>209550</xdr:rowOff>
                  </from>
                  <to>
                    <xdr:col>4</xdr:col>
                    <xdr:colOff>295275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7" name="Check Box 18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14</xdr:row>
                    <xdr:rowOff>200025</xdr:rowOff>
                  </from>
                  <to>
                    <xdr:col>4</xdr:col>
                    <xdr:colOff>295275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15</xdr:row>
                    <xdr:rowOff>200025</xdr:rowOff>
                  </from>
                  <to>
                    <xdr:col>4</xdr:col>
                    <xdr:colOff>295275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9" name="Check Box 28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43</xdr:row>
                    <xdr:rowOff>9525</xdr:rowOff>
                  </from>
                  <to>
                    <xdr:col>4</xdr:col>
                    <xdr:colOff>295275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0" name="Check Box 29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0</xdr:rowOff>
                  </from>
                  <to>
                    <xdr:col>4</xdr:col>
                    <xdr:colOff>295275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1" name="Check Box 30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0</xdr:rowOff>
                  </from>
                  <to>
                    <xdr:col>4</xdr:col>
                    <xdr:colOff>295275</xdr:colOff>
                    <xdr:row>45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2" name="Check Box 31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45</xdr:row>
                    <xdr:rowOff>200025</xdr:rowOff>
                  </from>
                  <to>
                    <xdr:col>4</xdr:col>
                    <xdr:colOff>295275</xdr:colOff>
                    <xdr:row>46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3" name="Check Box 32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46</xdr:row>
                    <xdr:rowOff>200025</xdr:rowOff>
                  </from>
                  <to>
                    <xdr:col>4</xdr:col>
                    <xdr:colOff>295275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4" name="Check Box 41">
              <controlPr defaultSize="0" autoFill="0" autoLine="0" autoPict="0">
                <anchor moveWithCells="1">
                  <from>
                    <xdr:col>4</xdr:col>
                    <xdr:colOff>76200</xdr:colOff>
                    <xdr:row>60</xdr:row>
                    <xdr:rowOff>9525</xdr:rowOff>
                  </from>
                  <to>
                    <xdr:col>4</xdr:col>
                    <xdr:colOff>295275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5" name="Check Box 42">
              <controlPr defaultSize="0" autoFill="0" autoLine="0" autoPict="0">
                <anchor moveWithCells="1">
                  <from>
                    <xdr:col>4</xdr:col>
                    <xdr:colOff>76200</xdr:colOff>
                    <xdr:row>61</xdr:row>
                    <xdr:rowOff>0</xdr:rowOff>
                  </from>
                  <to>
                    <xdr:col>4</xdr:col>
                    <xdr:colOff>295275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6" name="Check Box 43">
              <controlPr defaultSize="0" autoFill="0" autoLine="0" autoPict="0">
                <anchor moveWithCells="1">
                  <from>
                    <xdr:col>4</xdr:col>
                    <xdr:colOff>76200</xdr:colOff>
                    <xdr:row>62</xdr:row>
                    <xdr:rowOff>0</xdr:rowOff>
                  </from>
                  <to>
                    <xdr:col>4</xdr:col>
                    <xdr:colOff>295275</xdr:colOff>
                    <xdr:row>62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Check Box 45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63</xdr:row>
                    <xdr:rowOff>0</xdr:rowOff>
                  </from>
                  <to>
                    <xdr:col>4</xdr:col>
                    <xdr:colOff>295275</xdr:colOff>
                    <xdr:row>63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8" name="Check Box 53">
              <controlPr defaultSize="0" autoFill="0" autoLine="0" autoPict="0">
                <anchor moveWithCells="1">
                  <from>
                    <xdr:col>4</xdr:col>
                    <xdr:colOff>76200</xdr:colOff>
                    <xdr:row>72</xdr:row>
                    <xdr:rowOff>9525</xdr:rowOff>
                  </from>
                  <to>
                    <xdr:col>4</xdr:col>
                    <xdr:colOff>295275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9" name="Check Box 54">
              <controlPr defaultSize="0" autoFill="0" autoLine="0" autoPict="0">
                <anchor moveWithCells="1">
                  <from>
                    <xdr:col>4</xdr:col>
                    <xdr:colOff>76200</xdr:colOff>
                    <xdr:row>73</xdr:row>
                    <xdr:rowOff>0</xdr:rowOff>
                  </from>
                  <to>
                    <xdr:col>4</xdr:col>
                    <xdr:colOff>295275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0" name="Check Box 55">
              <controlPr defaultSize="0" autoFill="0" autoLine="0" autoPict="0">
                <anchor moveWithCells="1">
                  <from>
                    <xdr:col>4</xdr:col>
                    <xdr:colOff>76200</xdr:colOff>
                    <xdr:row>73</xdr:row>
                    <xdr:rowOff>0</xdr:rowOff>
                  </from>
                  <to>
                    <xdr:col>4</xdr:col>
                    <xdr:colOff>295275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1" name="Check Box 60">
              <controlPr defaultSize="0" autoFill="0" autoLine="0" autoPict="0">
                <anchor moveWithCells="1">
                  <from>
                    <xdr:col>4</xdr:col>
                    <xdr:colOff>76200</xdr:colOff>
                    <xdr:row>76</xdr:row>
                    <xdr:rowOff>9525</xdr:rowOff>
                  </from>
                  <to>
                    <xdr:col>4</xdr:col>
                    <xdr:colOff>295275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2" name="Check Box 61">
              <controlPr defaultSize="0" autoFill="0" autoLine="0" autoPict="0">
                <anchor moveWithCells="1">
                  <from>
                    <xdr:col>4</xdr:col>
                    <xdr:colOff>76200</xdr:colOff>
                    <xdr:row>77</xdr:row>
                    <xdr:rowOff>0</xdr:rowOff>
                  </from>
                  <to>
                    <xdr:col>4</xdr:col>
                    <xdr:colOff>295275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62">
              <controlPr defaultSize="0" autoFill="0" autoLine="0" autoPict="0">
                <anchor moveWithCells="1">
                  <from>
                    <xdr:col>4</xdr:col>
                    <xdr:colOff>76200</xdr:colOff>
                    <xdr:row>78</xdr:row>
                    <xdr:rowOff>0</xdr:rowOff>
                  </from>
                  <to>
                    <xdr:col>4</xdr:col>
                    <xdr:colOff>295275</xdr:colOff>
                    <xdr:row>78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4" name="Check Box 63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78</xdr:row>
                    <xdr:rowOff>200025</xdr:rowOff>
                  </from>
                  <to>
                    <xdr:col>4</xdr:col>
                    <xdr:colOff>295275</xdr:colOff>
                    <xdr:row>79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5" name="Check Box 64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79</xdr:row>
                    <xdr:rowOff>200025</xdr:rowOff>
                  </from>
                  <to>
                    <xdr:col>4</xdr:col>
                    <xdr:colOff>295275</xdr:colOff>
                    <xdr:row>80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6" name="Check Box 67">
              <controlPr defaultSize="0" autoFill="0" autoLine="0" autoPict="0">
                <anchor moveWithCells="1">
                  <from>
                    <xdr:col>4</xdr:col>
                    <xdr:colOff>76200</xdr:colOff>
                    <xdr:row>83</xdr:row>
                    <xdr:rowOff>9525</xdr:rowOff>
                  </from>
                  <to>
                    <xdr:col>4</xdr:col>
                    <xdr:colOff>295275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7" name="Check Box 68">
              <controlPr defaultSize="0" autoFill="0" autoLine="0" autoPict="0">
                <anchor moveWithCells="1">
                  <from>
                    <xdr:col>4</xdr:col>
                    <xdr:colOff>76200</xdr:colOff>
                    <xdr:row>84</xdr:row>
                    <xdr:rowOff>0</xdr:rowOff>
                  </from>
                  <to>
                    <xdr:col>4</xdr:col>
                    <xdr:colOff>295275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28" name="Check Box 69">
              <controlPr defaultSize="0" autoFill="0" autoLine="0" autoPict="0">
                <anchor moveWithCells="1">
                  <from>
                    <xdr:col>4</xdr:col>
                    <xdr:colOff>76200</xdr:colOff>
                    <xdr:row>84</xdr:row>
                    <xdr:rowOff>0</xdr:rowOff>
                  </from>
                  <to>
                    <xdr:col>4</xdr:col>
                    <xdr:colOff>295275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9" name="Check Box 70">
              <controlPr defaultSize="0" autoFill="0" autoLine="0" autoPict="0">
                <anchor moveWithCells="1">
                  <from>
                    <xdr:col>4</xdr:col>
                    <xdr:colOff>76200</xdr:colOff>
                    <xdr:row>91</xdr:row>
                    <xdr:rowOff>9525</xdr:rowOff>
                  </from>
                  <to>
                    <xdr:col>4</xdr:col>
                    <xdr:colOff>295275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0" name="Check Box 71">
              <controlPr defaultSize="0" autoFill="0" autoLine="0" autoPict="0">
                <anchor moveWithCells="1">
                  <from>
                    <xdr:col>4</xdr:col>
                    <xdr:colOff>76200</xdr:colOff>
                    <xdr:row>92</xdr:row>
                    <xdr:rowOff>0</xdr:rowOff>
                  </from>
                  <to>
                    <xdr:col>4</xdr:col>
                    <xdr:colOff>295275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1" name="Check Box 72">
              <controlPr defaultSize="0" autoFill="0" autoLine="0" autoPict="0">
                <anchor moveWithCells="1">
                  <from>
                    <xdr:col>4</xdr:col>
                    <xdr:colOff>76200</xdr:colOff>
                    <xdr:row>92</xdr:row>
                    <xdr:rowOff>0</xdr:rowOff>
                  </from>
                  <to>
                    <xdr:col>4</xdr:col>
                    <xdr:colOff>295275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32" name="Check Box 81">
              <controlPr defaultSize="0" autoFill="0" autoLine="0" autoPict="0">
                <anchor moveWithCells="1">
                  <from>
                    <xdr:col>4</xdr:col>
                    <xdr:colOff>76200</xdr:colOff>
                    <xdr:row>104</xdr:row>
                    <xdr:rowOff>9525</xdr:rowOff>
                  </from>
                  <to>
                    <xdr:col>4</xdr:col>
                    <xdr:colOff>295275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33" name="Check Box 82">
              <controlPr defaultSize="0" autoFill="0" autoLine="0" autoPict="0">
                <anchor moveWithCells="1">
                  <from>
                    <xdr:col>4</xdr:col>
                    <xdr:colOff>76200</xdr:colOff>
                    <xdr:row>105</xdr:row>
                    <xdr:rowOff>0</xdr:rowOff>
                  </from>
                  <to>
                    <xdr:col>4</xdr:col>
                    <xdr:colOff>295275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34" name="Check Box 83">
              <controlPr defaultSize="0" autoFill="0" autoLine="0" autoPict="0">
                <anchor moveWithCells="1">
                  <from>
                    <xdr:col>4</xdr:col>
                    <xdr:colOff>76200</xdr:colOff>
                    <xdr:row>105</xdr:row>
                    <xdr:rowOff>0</xdr:rowOff>
                  </from>
                  <to>
                    <xdr:col>4</xdr:col>
                    <xdr:colOff>295275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35" name="Check Box 92">
              <controlPr defaultSize="0" autoFill="0" autoLine="0" autoPict="0">
                <anchor moveWithCells="1">
                  <from>
                    <xdr:col>4</xdr:col>
                    <xdr:colOff>76200</xdr:colOff>
                    <xdr:row>141</xdr:row>
                    <xdr:rowOff>9525</xdr:rowOff>
                  </from>
                  <to>
                    <xdr:col>4</xdr:col>
                    <xdr:colOff>295275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36" name="Check Box 93">
              <controlPr defaultSize="0" autoFill="0" autoLine="0" autoPict="0">
                <anchor moveWithCells="1">
                  <from>
                    <xdr:col>4</xdr:col>
                    <xdr:colOff>76200</xdr:colOff>
                    <xdr:row>142</xdr:row>
                    <xdr:rowOff>0</xdr:rowOff>
                  </from>
                  <to>
                    <xdr:col>4</xdr:col>
                    <xdr:colOff>295275</xdr:colOff>
                    <xdr:row>143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37" name="Check Box 94">
              <controlPr defaultSize="0" autoFill="0" autoLine="0" autoPict="0">
                <anchor moveWithCells="1">
                  <from>
                    <xdr:col>4</xdr:col>
                    <xdr:colOff>76200</xdr:colOff>
                    <xdr:row>142</xdr:row>
                    <xdr:rowOff>0</xdr:rowOff>
                  </from>
                  <to>
                    <xdr:col>4</xdr:col>
                    <xdr:colOff>295275</xdr:colOff>
                    <xdr:row>143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38" name="Check Box 95">
              <controlPr defaultSize="0" autoFill="0" autoLine="0" autoPict="0">
                <anchor moveWithCells="1">
                  <from>
                    <xdr:col>4</xdr:col>
                    <xdr:colOff>76200</xdr:colOff>
                    <xdr:row>145</xdr:row>
                    <xdr:rowOff>9525</xdr:rowOff>
                  </from>
                  <to>
                    <xdr:col>4</xdr:col>
                    <xdr:colOff>295275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39" name="Check Box 96">
              <controlPr defaultSize="0" autoFill="0" autoLine="0" autoPict="0">
                <anchor moveWithCells="1">
                  <from>
                    <xdr:col>4</xdr:col>
                    <xdr:colOff>76200</xdr:colOff>
                    <xdr:row>146</xdr:row>
                    <xdr:rowOff>0</xdr:rowOff>
                  </from>
                  <to>
                    <xdr:col>4</xdr:col>
                    <xdr:colOff>295275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40" name="Check Box 97">
              <controlPr defaultSize="0" autoFill="0" autoLine="0" autoPict="0">
                <anchor moveWithCells="1">
                  <from>
                    <xdr:col>4</xdr:col>
                    <xdr:colOff>76200</xdr:colOff>
                    <xdr:row>146</xdr:row>
                    <xdr:rowOff>0</xdr:rowOff>
                  </from>
                  <to>
                    <xdr:col>4</xdr:col>
                    <xdr:colOff>295275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41" name="Check Box 98">
              <controlPr defaultSize="0" autoFill="0" autoLine="0" autoPict="0">
                <anchor moveWithCells="1">
                  <from>
                    <xdr:col>4</xdr:col>
                    <xdr:colOff>76200</xdr:colOff>
                    <xdr:row>149</xdr:row>
                    <xdr:rowOff>9525</xdr:rowOff>
                  </from>
                  <to>
                    <xdr:col>4</xdr:col>
                    <xdr:colOff>295275</xdr:colOff>
                    <xdr:row>150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42" name="Check Box 99">
              <controlPr defaultSize="0" autoFill="0" autoLine="0" autoPict="0">
                <anchor moveWithCells="1">
                  <from>
                    <xdr:col>4</xdr:col>
                    <xdr:colOff>76200</xdr:colOff>
                    <xdr:row>150</xdr:row>
                    <xdr:rowOff>0</xdr:rowOff>
                  </from>
                  <to>
                    <xdr:col>4</xdr:col>
                    <xdr:colOff>295275</xdr:colOff>
                    <xdr:row>151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43" name="Check Box 100">
              <controlPr defaultSize="0" autoFill="0" autoLine="0" autoPict="0">
                <anchor moveWithCells="1">
                  <from>
                    <xdr:col>4</xdr:col>
                    <xdr:colOff>76200</xdr:colOff>
                    <xdr:row>150</xdr:row>
                    <xdr:rowOff>0</xdr:rowOff>
                  </from>
                  <to>
                    <xdr:col>4</xdr:col>
                    <xdr:colOff>295275</xdr:colOff>
                    <xdr:row>151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44" name="Check Box 101">
              <controlPr defaultSize="0" autoFill="0" autoLine="0" autoPict="0">
                <anchor moveWithCells="1">
                  <from>
                    <xdr:col>4</xdr:col>
                    <xdr:colOff>76200</xdr:colOff>
                    <xdr:row>153</xdr:row>
                    <xdr:rowOff>9525</xdr:rowOff>
                  </from>
                  <to>
                    <xdr:col>4</xdr:col>
                    <xdr:colOff>295275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45" name="Check Box 102">
              <controlPr defaultSize="0" autoFill="0" autoLine="0" autoPict="0">
                <anchor moveWithCells="1">
                  <from>
                    <xdr:col>4</xdr:col>
                    <xdr:colOff>76200</xdr:colOff>
                    <xdr:row>154</xdr:row>
                    <xdr:rowOff>0</xdr:rowOff>
                  </from>
                  <to>
                    <xdr:col>4</xdr:col>
                    <xdr:colOff>295275</xdr:colOff>
                    <xdr:row>155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46" name="Check Box 103">
              <controlPr defaultSize="0" autoFill="0" autoLine="0" autoPict="0">
                <anchor moveWithCells="1">
                  <from>
                    <xdr:col>4</xdr:col>
                    <xdr:colOff>76200</xdr:colOff>
                    <xdr:row>154</xdr:row>
                    <xdr:rowOff>0</xdr:rowOff>
                  </from>
                  <to>
                    <xdr:col>4</xdr:col>
                    <xdr:colOff>295275</xdr:colOff>
                    <xdr:row>155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47" name="Check Box 104">
              <controlPr defaultSize="0" autoFill="0" autoLine="0" autoPict="0">
                <anchor moveWithCells="1">
                  <from>
                    <xdr:col>4</xdr:col>
                    <xdr:colOff>76200</xdr:colOff>
                    <xdr:row>157</xdr:row>
                    <xdr:rowOff>9525</xdr:rowOff>
                  </from>
                  <to>
                    <xdr:col>4</xdr:col>
                    <xdr:colOff>295275</xdr:colOff>
                    <xdr:row>158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48" name="Check Box 105">
              <controlPr defaultSize="0" autoFill="0" autoLine="0" autoPict="0">
                <anchor moveWithCells="1">
                  <from>
                    <xdr:col>4</xdr:col>
                    <xdr:colOff>76200</xdr:colOff>
                    <xdr:row>158</xdr:row>
                    <xdr:rowOff>0</xdr:rowOff>
                  </from>
                  <to>
                    <xdr:col>4</xdr:col>
                    <xdr:colOff>295275</xdr:colOff>
                    <xdr:row>159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49" name="Check Box 106">
              <controlPr defaultSize="0" autoFill="0" autoLine="0" autoPict="0">
                <anchor moveWithCells="1">
                  <from>
                    <xdr:col>4</xdr:col>
                    <xdr:colOff>76200</xdr:colOff>
                    <xdr:row>158</xdr:row>
                    <xdr:rowOff>0</xdr:rowOff>
                  </from>
                  <to>
                    <xdr:col>4</xdr:col>
                    <xdr:colOff>295275</xdr:colOff>
                    <xdr:row>159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50" name="Check Box 107">
              <controlPr defaultSize="0" autoFill="0" autoLine="0" autoPict="0">
                <anchor moveWithCells="1">
                  <from>
                    <xdr:col>4</xdr:col>
                    <xdr:colOff>76200</xdr:colOff>
                    <xdr:row>161</xdr:row>
                    <xdr:rowOff>9525</xdr:rowOff>
                  </from>
                  <to>
                    <xdr:col>4</xdr:col>
                    <xdr:colOff>295275</xdr:colOff>
                    <xdr:row>162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51" name="Check Box 108">
              <controlPr defaultSize="0" autoFill="0" autoLine="0" autoPict="0">
                <anchor moveWithCells="1">
                  <from>
                    <xdr:col>4</xdr:col>
                    <xdr:colOff>76200</xdr:colOff>
                    <xdr:row>162</xdr:row>
                    <xdr:rowOff>0</xdr:rowOff>
                  </from>
                  <to>
                    <xdr:col>4</xdr:col>
                    <xdr:colOff>295275</xdr:colOff>
                    <xdr:row>163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52" name="Check Box 109">
              <controlPr defaultSize="0" autoFill="0" autoLine="0" autoPict="0">
                <anchor moveWithCells="1">
                  <from>
                    <xdr:col>4</xdr:col>
                    <xdr:colOff>76200</xdr:colOff>
                    <xdr:row>162</xdr:row>
                    <xdr:rowOff>0</xdr:rowOff>
                  </from>
                  <to>
                    <xdr:col>4</xdr:col>
                    <xdr:colOff>295275</xdr:colOff>
                    <xdr:row>163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53" name="Check Box 110">
              <controlPr defaultSize="0" autoFill="0" autoLine="0" autoPict="0">
                <anchor moveWithCells="1">
                  <from>
                    <xdr:col>4</xdr:col>
                    <xdr:colOff>76200</xdr:colOff>
                    <xdr:row>98</xdr:row>
                    <xdr:rowOff>9525</xdr:rowOff>
                  </from>
                  <to>
                    <xdr:col>4</xdr:col>
                    <xdr:colOff>295275</xdr:colOff>
                    <xdr:row>99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4" name="Check Box 111">
              <controlPr defaultSize="0" autoFill="0" autoLine="0" autoPict="0">
                <anchor moveWithCells="1">
                  <from>
                    <xdr:col>4</xdr:col>
                    <xdr:colOff>76200</xdr:colOff>
                    <xdr:row>99</xdr:row>
                    <xdr:rowOff>0</xdr:rowOff>
                  </from>
                  <to>
                    <xdr:col>4</xdr:col>
                    <xdr:colOff>295275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55" name="Check Box 112">
              <controlPr defaultSize="0" autoFill="0" autoLine="0" autoPict="0">
                <anchor moveWithCells="1">
                  <from>
                    <xdr:col>4</xdr:col>
                    <xdr:colOff>76200</xdr:colOff>
                    <xdr:row>100</xdr:row>
                    <xdr:rowOff>0</xdr:rowOff>
                  </from>
                  <to>
                    <xdr:col>4</xdr:col>
                    <xdr:colOff>295275</xdr:colOff>
                    <xdr:row>100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56" name="Check Box 114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101</xdr:row>
                    <xdr:rowOff>0</xdr:rowOff>
                  </from>
                  <to>
                    <xdr:col>4</xdr:col>
                    <xdr:colOff>295275</xdr:colOff>
                    <xdr:row>101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57" name="Check Box 120">
              <controlPr defaultSize="0" autoFill="0" autoLine="0" autoPict="0">
                <anchor moveWithCells="1">
                  <from>
                    <xdr:col>4</xdr:col>
                    <xdr:colOff>76200</xdr:colOff>
                    <xdr:row>108</xdr:row>
                    <xdr:rowOff>9525</xdr:rowOff>
                  </from>
                  <to>
                    <xdr:col>4</xdr:col>
                    <xdr:colOff>295275</xdr:colOff>
                    <xdr:row>109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58" name="Check Box 121">
              <controlPr defaultSize="0" autoFill="0" autoLine="0" autoPict="0">
                <anchor moveWithCells="1">
                  <from>
                    <xdr:col>4</xdr:col>
                    <xdr:colOff>76200</xdr:colOff>
                    <xdr:row>109</xdr:row>
                    <xdr:rowOff>0</xdr:rowOff>
                  </from>
                  <to>
                    <xdr:col>4</xdr:col>
                    <xdr:colOff>295275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59" name="Check Box 122">
              <controlPr defaultSize="0" autoFill="0" autoLine="0" autoPict="0">
                <anchor moveWithCells="1">
                  <from>
                    <xdr:col>4</xdr:col>
                    <xdr:colOff>76200</xdr:colOff>
                    <xdr:row>110</xdr:row>
                    <xdr:rowOff>0</xdr:rowOff>
                  </from>
                  <to>
                    <xdr:col>4</xdr:col>
                    <xdr:colOff>295275</xdr:colOff>
                    <xdr:row>110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60" name="Check Box 124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111</xdr:row>
                    <xdr:rowOff>0</xdr:rowOff>
                  </from>
                  <to>
                    <xdr:col>4</xdr:col>
                    <xdr:colOff>295275</xdr:colOff>
                    <xdr:row>111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61" name="Check Box 134">
              <controlPr defaultSize="0" autoFill="0" autoLine="0" autoPict="0">
                <anchor moveWithCells="1">
                  <from>
                    <xdr:col>4</xdr:col>
                    <xdr:colOff>76200</xdr:colOff>
                    <xdr:row>118</xdr:row>
                    <xdr:rowOff>9525</xdr:rowOff>
                  </from>
                  <to>
                    <xdr:col>4</xdr:col>
                    <xdr:colOff>295275</xdr:colOff>
                    <xdr:row>119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62" name="Check Box 135">
              <controlPr defaultSize="0" autoFill="0" autoLine="0" autoPict="0">
                <anchor moveWithCells="1">
                  <from>
                    <xdr:col>4</xdr:col>
                    <xdr:colOff>76200</xdr:colOff>
                    <xdr:row>119</xdr:row>
                    <xdr:rowOff>0</xdr:rowOff>
                  </from>
                  <to>
                    <xdr:col>4</xdr:col>
                    <xdr:colOff>295275</xdr:colOff>
                    <xdr:row>120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63" name="Check Box 136">
              <controlPr defaultSize="0" autoFill="0" autoLine="0" autoPict="0">
                <anchor moveWithCells="1">
                  <from>
                    <xdr:col>4</xdr:col>
                    <xdr:colOff>76200</xdr:colOff>
                    <xdr:row>119</xdr:row>
                    <xdr:rowOff>0</xdr:rowOff>
                  </from>
                  <to>
                    <xdr:col>4</xdr:col>
                    <xdr:colOff>295275</xdr:colOff>
                    <xdr:row>120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64" name="Check Box 137">
              <controlPr defaultSize="0" autoFill="0" autoLine="0" autoPict="0">
                <anchor moveWithCells="1">
                  <from>
                    <xdr:col>4</xdr:col>
                    <xdr:colOff>76200</xdr:colOff>
                    <xdr:row>122</xdr:row>
                    <xdr:rowOff>9525</xdr:rowOff>
                  </from>
                  <to>
                    <xdr:col>4</xdr:col>
                    <xdr:colOff>295275</xdr:colOff>
                    <xdr:row>123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65" name="Check Box 138">
              <controlPr defaultSize="0" autoFill="0" autoLine="0" autoPict="0">
                <anchor moveWithCells="1">
                  <from>
                    <xdr:col>4</xdr:col>
                    <xdr:colOff>76200</xdr:colOff>
                    <xdr:row>123</xdr:row>
                    <xdr:rowOff>0</xdr:rowOff>
                  </from>
                  <to>
                    <xdr:col>4</xdr:col>
                    <xdr:colOff>295275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66" name="Check Box 139">
              <controlPr defaultSize="0" autoFill="0" autoLine="0" autoPict="0">
                <anchor moveWithCells="1">
                  <from>
                    <xdr:col>4</xdr:col>
                    <xdr:colOff>76200</xdr:colOff>
                    <xdr:row>124</xdr:row>
                    <xdr:rowOff>0</xdr:rowOff>
                  </from>
                  <to>
                    <xdr:col>4</xdr:col>
                    <xdr:colOff>295275</xdr:colOff>
                    <xdr:row>124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67" name="Check Box 141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125</xdr:row>
                    <xdr:rowOff>0</xdr:rowOff>
                  </from>
                  <to>
                    <xdr:col>4</xdr:col>
                    <xdr:colOff>295275</xdr:colOff>
                    <xdr:row>125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68" name="Check Box 147">
              <controlPr defaultSize="0" autoFill="0" autoLine="0" autoPict="0">
                <anchor moveWithCells="1">
                  <from>
                    <xdr:col>4</xdr:col>
                    <xdr:colOff>76200</xdr:colOff>
                    <xdr:row>181</xdr:row>
                    <xdr:rowOff>9525</xdr:rowOff>
                  </from>
                  <to>
                    <xdr:col>4</xdr:col>
                    <xdr:colOff>295275</xdr:colOff>
                    <xdr:row>182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69" name="Check Box 148">
              <controlPr defaultSize="0" autoFill="0" autoLine="0" autoPict="0">
                <anchor moveWithCells="1">
                  <from>
                    <xdr:col>4</xdr:col>
                    <xdr:colOff>76200</xdr:colOff>
                    <xdr:row>182</xdr:row>
                    <xdr:rowOff>0</xdr:rowOff>
                  </from>
                  <to>
                    <xdr:col>4</xdr:col>
                    <xdr:colOff>295275</xdr:colOff>
                    <xdr:row>183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70" name="Check Box 149">
              <controlPr defaultSize="0" autoFill="0" autoLine="0" autoPict="0">
                <anchor moveWithCells="1">
                  <from>
                    <xdr:col>4</xdr:col>
                    <xdr:colOff>76200</xdr:colOff>
                    <xdr:row>183</xdr:row>
                    <xdr:rowOff>0</xdr:rowOff>
                  </from>
                  <to>
                    <xdr:col>4</xdr:col>
                    <xdr:colOff>295275</xdr:colOff>
                    <xdr:row>183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71" name="Check Box 150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183</xdr:row>
                    <xdr:rowOff>200025</xdr:rowOff>
                  </from>
                  <to>
                    <xdr:col>4</xdr:col>
                    <xdr:colOff>295275</xdr:colOff>
                    <xdr:row>184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72" name="Check Box 151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184</xdr:row>
                    <xdr:rowOff>200025</xdr:rowOff>
                  </from>
                  <to>
                    <xdr:col>4</xdr:col>
                    <xdr:colOff>295275</xdr:colOff>
                    <xdr:row>185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73" name="Check Box 152">
              <controlPr defaultSize="0" autoFill="0" autoLine="0" autoPict="0">
                <anchor moveWithCells="1">
                  <from>
                    <xdr:col>4</xdr:col>
                    <xdr:colOff>76200</xdr:colOff>
                    <xdr:row>188</xdr:row>
                    <xdr:rowOff>9525</xdr:rowOff>
                  </from>
                  <to>
                    <xdr:col>4</xdr:col>
                    <xdr:colOff>295275</xdr:colOff>
                    <xdr:row>189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74" name="Check Box 153">
              <controlPr defaultSize="0" autoFill="0" autoLine="0" autoPict="0">
                <anchor moveWithCells="1">
                  <from>
                    <xdr:col>4</xdr:col>
                    <xdr:colOff>76200</xdr:colOff>
                    <xdr:row>189</xdr:row>
                    <xdr:rowOff>0</xdr:rowOff>
                  </from>
                  <to>
                    <xdr:col>4</xdr:col>
                    <xdr:colOff>295275</xdr:colOff>
                    <xdr:row>190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75" name="Check Box 154">
              <controlPr defaultSize="0" autoFill="0" autoLine="0" autoPict="0">
                <anchor moveWithCells="1">
                  <from>
                    <xdr:col>4</xdr:col>
                    <xdr:colOff>76200</xdr:colOff>
                    <xdr:row>189</xdr:row>
                    <xdr:rowOff>0</xdr:rowOff>
                  </from>
                  <to>
                    <xdr:col>4</xdr:col>
                    <xdr:colOff>295275</xdr:colOff>
                    <xdr:row>190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76" name="Check Box 155">
              <controlPr defaultSize="0" autoFill="0" autoLine="0" autoPict="0">
                <anchor moveWithCells="1">
                  <from>
                    <xdr:col>4</xdr:col>
                    <xdr:colOff>76200</xdr:colOff>
                    <xdr:row>192</xdr:row>
                    <xdr:rowOff>9525</xdr:rowOff>
                  </from>
                  <to>
                    <xdr:col>4</xdr:col>
                    <xdr:colOff>295275</xdr:colOff>
                    <xdr:row>193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77" name="Check Box 156">
              <controlPr defaultSize="0" autoFill="0" autoLine="0" autoPict="0">
                <anchor moveWithCells="1">
                  <from>
                    <xdr:col>4</xdr:col>
                    <xdr:colOff>76200</xdr:colOff>
                    <xdr:row>193</xdr:row>
                    <xdr:rowOff>0</xdr:rowOff>
                  </from>
                  <to>
                    <xdr:col>4</xdr:col>
                    <xdr:colOff>295275</xdr:colOff>
                    <xdr:row>194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78" name="Check Box 157">
              <controlPr defaultSize="0" autoFill="0" autoLine="0" autoPict="0">
                <anchor moveWithCells="1">
                  <from>
                    <xdr:col>4</xdr:col>
                    <xdr:colOff>76200</xdr:colOff>
                    <xdr:row>193</xdr:row>
                    <xdr:rowOff>0</xdr:rowOff>
                  </from>
                  <to>
                    <xdr:col>4</xdr:col>
                    <xdr:colOff>295275</xdr:colOff>
                    <xdr:row>194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79" name="Check Box 158">
              <controlPr defaultSize="0" autoFill="0" autoLine="0" autoPict="0">
                <anchor moveWithCells="1">
                  <from>
                    <xdr:col>4</xdr:col>
                    <xdr:colOff>76200</xdr:colOff>
                    <xdr:row>205</xdr:row>
                    <xdr:rowOff>9525</xdr:rowOff>
                  </from>
                  <to>
                    <xdr:col>4</xdr:col>
                    <xdr:colOff>295275</xdr:colOff>
                    <xdr:row>206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80" name="Check Box 159">
              <controlPr defaultSize="0" autoFill="0" autoLine="0" autoPict="0">
                <anchor moveWithCells="1">
                  <from>
                    <xdr:col>4</xdr:col>
                    <xdr:colOff>76200</xdr:colOff>
                    <xdr:row>206</xdr:row>
                    <xdr:rowOff>0</xdr:rowOff>
                  </from>
                  <to>
                    <xdr:col>4</xdr:col>
                    <xdr:colOff>295275</xdr:colOff>
                    <xdr:row>207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81" name="Check Box 160">
              <controlPr defaultSize="0" autoFill="0" autoLine="0" autoPict="0">
                <anchor moveWithCells="1">
                  <from>
                    <xdr:col>4</xdr:col>
                    <xdr:colOff>76200</xdr:colOff>
                    <xdr:row>206</xdr:row>
                    <xdr:rowOff>0</xdr:rowOff>
                  </from>
                  <to>
                    <xdr:col>4</xdr:col>
                    <xdr:colOff>295275</xdr:colOff>
                    <xdr:row>207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82" name="Check Box 168">
              <controlPr defaultSize="0" autoFill="0" autoLine="0" autoPict="0">
                <anchor moveWithCells="1">
                  <from>
                    <xdr:col>4</xdr:col>
                    <xdr:colOff>76200</xdr:colOff>
                    <xdr:row>227</xdr:row>
                    <xdr:rowOff>9525</xdr:rowOff>
                  </from>
                  <to>
                    <xdr:col>4</xdr:col>
                    <xdr:colOff>295275</xdr:colOff>
                    <xdr:row>228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83" name="Check Box 169">
              <controlPr defaultSize="0" autoFill="0" autoLine="0" autoPict="0">
                <anchor moveWithCells="1">
                  <from>
                    <xdr:col>4</xdr:col>
                    <xdr:colOff>76200</xdr:colOff>
                    <xdr:row>228</xdr:row>
                    <xdr:rowOff>0</xdr:rowOff>
                  </from>
                  <to>
                    <xdr:col>4</xdr:col>
                    <xdr:colOff>295275</xdr:colOff>
                    <xdr:row>229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84" name="Check Box 170">
              <controlPr defaultSize="0" autoFill="0" autoLine="0" autoPict="0">
                <anchor moveWithCells="1">
                  <from>
                    <xdr:col>4</xdr:col>
                    <xdr:colOff>76200</xdr:colOff>
                    <xdr:row>228</xdr:row>
                    <xdr:rowOff>0</xdr:rowOff>
                  </from>
                  <to>
                    <xdr:col>4</xdr:col>
                    <xdr:colOff>295275</xdr:colOff>
                    <xdr:row>229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85" name="Check Box 171">
              <controlPr defaultSize="0" autoFill="0" autoLine="0" autoPict="0">
                <anchor moveWithCells="1">
                  <from>
                    <xdr:col>4</xdr:col>
                    <xdr:colOff>76200</xdr:colOff>
                    <xdr:row>231</xdr:row>
                    <xdr:rowOff>9525</xdr:rowOff>
                  </from>
                  <to>
                    <xdr:col>4</xdr:col>
                    <xdr:colOff>295275</xdr:colOff>
                    <xdr:row>232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86" name="Check Box 172">
              <controlPr defaultSize="0" autoFill="0" autoLine="0" autoPict="0">
                <anchor moveWithCells="1">
                  <from>
                    <xdr:col>4</xdr:col>
                    <xdr:colOff>76200</xdr:colOff>
                    <xdr:row>232</xdr:row>
                    <xdr:rowOff>0</xdr:rowOff>
                  </from>
                  <to>
                    <xdr:col>4</xdr:col>
                    <xdr:colOff>295275</xdr:colOff>
                    <xdr:row>233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87" name="Check Box 173">
              <controlPr defaultSize="0" autoFill="0" autoLine="0" autoPict="0">
                <anchor moveWithCells="1">
                  <from>
                    <xdr:col>4</xdr:col>
                    <xdr:colOff>76200</xdr:colOff>
                    <xdr:row>232</xdr:row>
                    <xdr:rowOff>0</xdr:rowOff>
                  </from>
                  <to>
                    <xdr:col>4</xdr:col>
                    <xdr:colOff>295275</xdr:colOff>
                    <xdr:row>233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88" name="Check Box 174">
              <controlPr defaultSize="0" autoFill="0" autoLine="0" autoPict="0">
                <anchor moveWithCells="1">
                  <from>
                    <xdr:col>4</xdr:col>
                    <xdr:colOff>76200</xdr:colOff>
                    <xdr:row>235</xdr:row>
                    <xdr:rowOff>9525</xdr:rowOff>
                  </from>
                  <to>
                    <xdr:col>4</xdr:col>
                    <xdr:colOff>295275</xdr:colOff>
                    <xdr:row>236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89" name="Check Box 175">
              <controlPr defaultSize="0" autoFill="0" autoLine="0" autoPict="0">
                <anchor moveWithCells="1">
                  <from>
                    <xdr:col>4</xdr:col>
                    <xdr:colOff>76200</xdr:colOff>
                    <xdr:row>236</xdr:row>
                    <xdr:rowOff>0</xdr:rowOff>
                  </from>
                  <to>
                    <xdr:col>4</xdr:col>
                    <xdr:colOff>295275</xdr:colOff>
                    <xdr:row>237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90" name="Check Box 176">
              <controlPr defaultSize="0" autoFill="0" autoLine="0" autoPict="0">
                <anchor moveWithCells="1">
                  <from>
                    <xdr:col>4</xdr:col>
                    <xdr:colOff>76200</xdr:colOff>
                    <xdr:row>236</xdr:row>
                    <xdr:rowOff>0</xdr:rowOff>
                  </from>
                  <to>
                    <xdr:col>4</xdr:col>
                    <xdr:colOff>295275</xdr:colOff>
                    <xdr:row>237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91" name="Check Box 177">
              <controlPr defaultSize="0" autoFill="0" autoLine="0" autoPict="0">
                <anchor moveWithCells="1">
                  <from>
                    <xdr:col>4</xdr:col>
                    <xdr:colOff>76200</xdr:colOff>
                    <xdr:row>239</xdr:row>
                    <xdr:rowOff>9525</xdr:rowOff>
                  </from>
                  <to>
                    <xdr:col>4</xdr:col>
                    <xdr:colOff>295275</xdr:colOff>
                    <xdr:row>240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92" name="Check Box 178">
              <controlPr defaultSize="0" autoFill="0" autoLine="0" autoPict="0">
                <anchor moveWithCells="1">
                  <from>
                    <xdr:col>4</xdr:col>
                    <xdr:colOff>76200</xdr:colOff>
                    <xdr:row>240</xdr:row>
                    <xdr:rowOff>0</xdr:rowOff>
                  </from>
                  <to>
                    <xdr:col>4</xdr:col>
                    <xdr:colOff>295275</xdr:colOff>
                    <xdr:row>241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93" name="Check Box 179">
              <controlPr defaultSize="0" autoFill="0" autoLine="0" autoPict="0">
                <anchor moveWithCells="1">
                  <from>
                    <xdr:col>4</xdr:col>
                    <xdr:colOff>76200</xdr:colOff>
                    <xdr:row>240</xdr:row>
                    <xdr:rowOff>0</xdr:rowOff>
                  </from>
                  <to>
                    <xdr:col>4</xdr:col>
                    <xdr:colOff>295275</xdr:colOff>
                    <xdr:row>241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94" name="Check Box 180">
              <controlPr defaultSize="0" autoFill="0" autoLine="0" autoPict="0">
                <anchor moveWithCells="1">
                  <from>
                    <xdr:col>4</xdr:col>
                    <xdr:colOff>76200</xdr:colOff>
                    <xdr:row>243</xdr:row>
                    <xdr:rowOff>9525</xdr:rowOff>
                  </from>
                  <to>
                    <xdr:col>4</xdr:col>
                    <xdr:colOff>295275</xdr:colOff>
                    <xdr:row>244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95" name="Check Box 181">
              <controlPr defaultSize="0" autoFill="0" autoLine="0" autoPict="0">
                <anchor moveWithCells="1">
                  <from>
                    <xdr:col>4</xdr:col>
                    <xdr:colOff>76200</xdr:colOff>
                    <xdr:row>244</xdr:row>
                    <xdr:rowOff>0</xdr:rowOff>
                  </from>
                  <to>
                    <xdr:col>4</xdr:col>
                    <xdr:colOff>295275</xdr:colOff>
                    <xdr:row>245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96" name="Check Box 182">
              <controlPr defaultSize="0" autoFill="0" autoLine="0" autoPict="0">
                <anchor moveWithCells="1">
                  <from>
                    <xdr:col>4</xdr:col>
                    <xdr:colOff>76200</xdr:colOff>
                    <xdr:row>244</xdr:row>
                    <xdr:rowOff>0</xdr:rowOff>
                  </from>
                  <to>
                    <xdr:col>4</xdr:col>
                    <xdr:colOff>295275</xdr:colOff>
                    <xdr:row>245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97" name="Check Box 183">
              <controlPr defaultSize="0" autoFill="0" autoLine="0" autoPict="0">
                <anchor moveWithCells="1">
                  <from>
                    <xdr:col>4</xdr:col>
                    <xdr:colOff>76200</xdr:colOff>
                    <xdr:row>247</xdr:row>
                    <xdr:rowOff>9525</xdr:rowOff>
                  </from>
                  <to>
                    <xdr:col>4</xdr:col>
                    <xdr:colOff>295275</xdr:colOff>
                    <xdr:row>248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8" name="Check Box 184">
              <controlPr defaultSize="0" autoFill="0" autoLine="0" autoPict="0">
                <anchor moveWithCells="1">
                  <from>
                    <xdr:col>4</xdr:col>
                    <xdr:colOff>76200</xdr:colOff>
                    <xdr:row>248</xdr:row>
                    <xdr:rowOff>0</xdr:rowOff>
                  </from>
                  <to>
                    <xdr:col>4</xdr:col>
                    <xdr:colOff>295275</xdr:colOff>
                    <xdr:row>249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99" name="Check Box 185">
              <controlPr defaultSize="0" autoFill="0" autoLine="0" autoPict="0">
                <anchor moveWithCells="1">
                  <from>
                    <xdr:col>4</xdr:col>
                    <xdr:colOff>76200</xdr:colOff>
                    <xdr:row>248</xdr:row>
                    <xdr:rowOff>0</xdr:rowOff>
                  </from>
                  <to>
                    <xdr:col>4</xdr:col>
                    <xdr:colOff>295275</xdr:colOff>
                    <xdr:row>249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00" name="Check Box 187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11</xdr:row>
                    <xdr:rowOff>9525</xdr:rowOff>
                  </from>
                  <to>
                    <xdr:col>4</xdr:col>
                    <xdr:colOff>295275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01" name="Check Box 188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11</xdr:row>
                    <xdr:rowOff>209550</xdr:rowOff>
                  </from>
                  <to>
                    <xdr:col>4</xdr:col>
                    <xdr:colOff>295275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02" name="Check Box 189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50</xdr:row>
                    <xdr:rowOff>9525</xdr:rowOff>
                  </from>
                  <to>
                    <xdr:col>4</xdr:col>
                    <xdr:colOff>295275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03" name="Check Box 190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51</xdr:row>
                    <xdr:rowOff>0</xdr:rowOff>
                  </from>
                  <to>
                    <xdr:col>4</xdr:col>
                    <xdr:colOff>295275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04" name="Check Box 191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54</xdr:row>
                    <xdr:rowOff>9525</xdr:rowOff>
                  </from>
                  <to>
                    <xdr:col>4</xdr:col>
                    <xdr:colOff>295275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05" name="Check Box 192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55</xdr:row>
                    <xdr:rowOff>0</xdr:rowOff>
                  </from>
                  <to>
                    <xdr:col>4</xdr:col>
                    <xdr:colOff>295275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06" name="Check Box 193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56</xdr:row>
                    <xdr:rowOff>0</xdr:rowOff>
                  </from>
                  <to>
                    <xdr:col>4</xdr:col>
                    <xdr:colOff>295275</xdr:colOff>
                    <xdr:row>56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07" name="Check Box 207">
              <controlPr defaultSize="0" autoFill="0" autoLine="0" autoPict="0">
                <anchor moveWithCells="1">
                  <from>
                    <xdr:col>4</xdr:col>
                    <xdr:colOff>76200</xdr:colOff>
                    <xdr:row>209</xdr:row>
                    <xdr:rowOff>9525</xdr:rowOff>
                  </from>
                  <to>
                    <xdr:col>4</xdr:col>
                    <xdr:colOff>295275</xdr:colOff>
                    <xdr:row>210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08" name="Check Box 208">
              <controlPr defaultSize="0" autoFill="0" autoLine="0" autoPict="0">
                <anchor moveWithCells="1">
                  <from>
                    <xdr:col>4</xdr:col>
                    <xdr:colOff>76200</xdr:colOff>
                    <xdr:row>210</xdr:row>
                    <xdr:rowOff>0</xdr:rowOff>
                  </from>
                  <to>
                    <xdr:col>4</xdr:col>
                    <xdr:colOff>295275</xdr:colOff>
                    <xdr:row>211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09" name="Check Box 209">
              <controlPr defaultSize="0" autoFill="0" autoLine="0" autoPict="0">
                <anchor moveWithCells="1">
                  <from>
                    <xdr:col>4</xdr:col>
                    <xdr:colOff>76200</xdr:colOff>
                    <xdr:row>210</xdr:row>
                    <xdr:rowOff>0</xdr:rowOff>
                  </from>
                  <to>
                    <xdr:col>4</xdr:col>
                    <xdr:colOff>295275</xdr:colOff>
                    <xdr:row>211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10" name="Check Box 211">
              <controlPr defaultSize="0" autoFill="0" autoLine="0" autoPict="0">
                <anchor moveWithCells="1">
                  <from>
                    <xdr:col>4</xdr:col>
                    <xdr:colOff>76200</xdr:colOff>
                    <xdr:row>217</xdr:row>
                    <xdr:rowOff>9525</xdr:rowOff>
                  </from>
                  <to>
                    <xdr:col>4</xdr:col>
                    <xdr:colOff>295275</xdr:colOff>
                    <xdr:row>218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11" name="Check Box 212">
              <controlPr defaultSize="0" autoFill="0" autoLine="0" autoPict="0">
                <anchor moveWithCells="1">
                  <from>
                    <xdr:col>4</xdr:col>
                    <xdr:colOff>76200</xdr:colOff>
                    <xdr:row>218</xdr:row>
                    <xdr:rowOff>0</xdr:rowOff>
                  </from>
                  <to>
                    <xdr:col>4</xdr:col>
                    <xdr:colOff>295275</xdr:colOff>
                    <xdr:row>219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12" name="Check Box 213">
              <controlPr defaultSize="0" autoFill="0" autoLine="0" autoPict="0">
                <anchor moveWithCells="1">
                  <from>
                    <xdr:col>4</xdr:col>
                    <xdr:colOff>76200</xdr:colOff>
                    <xdr:row>218</xdr:row>
                    <xdr:rowOff>0</xdr:rowOff>
                  </from>
                  <to>
                    <xdr:col>4</xdr:col>
                    <xdr:colOff>295275</xdr:colOff>
                    <xdr:row>219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13" name="Check Box 216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57</xdr:row>
                    <xdr:rowOff>0</xdr:rowOff>
                  </from>
                  <to>
                    <xdr:col>4</xdr:col>
                    <xdr:colOff>295275</xdr:colOff>
                    <xdr:row>57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14" name="Check Box 223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26</xdr:row>
                    <xdr:rowOff>9525</xdr:rowOff>
                  </from>
                  <to>
                    <xdr:col>4</xdr:col>
                    <xdr:colOff>295275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15" name="Check Box 224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26</xdr:row>
                    <xdr:rowOff>219075</xdr:rowOff>
                  </from>
                  <to>
                    <xdr:col>4</xdr:col>
                    <xdr:colOff>295275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16" name="Check Box 22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27</xdr:row>
                    <xdr:rowOff>209550</xdr:rowOff>
                  </from>
                  <to>
                    <xdr:col>4</xdr:col>
                    <xdr:colOff>295275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17" name="Check Box 226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28</xdr:row>
                    <xdr:rowOff>200025</xdr:rowOff>
                  </from>
                  <to>
                    <xdr:col>4</xdr:col>
                    <xdr:colOff>295275</xdr:colOff>
                    <xdr:row>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118" name="Check Box 229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29</xdr:row>
                    <xdr:rowOff>190500</xdr:rowOff>
                  </from>
                  <to>
                    <xdr:col>4</xdr:col>
                    <xdr:colOff>295275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19" name="Check Box 230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33</xdr:row>
                    <xdr:rowOff>200025</xdr:rowOff>
                  </from>
                  <to>
                    <xdr:col>4</xdr:col>
                    <xdr:colOff>295275</xdr:colOff>
                    <xdr:row>34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120" name="Check Box 231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30</xdr:row>
                    <xdr:rowOff>190500</xdr:rowOff>
                  </from>
                  <to>
                    <xdr:col>4</xdr:col>
                    <xdr:colOff>295275</xdr:colOff>
                    <xdr:row>31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121" name="Check Box 232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31</xdr:row>
                    <xdr:rowOff>190500</xdr:rowOff>
                  </from>
                  <to>
                    <xdr:col>4</xdr:col>
                    <xdr:colOff>295275</xdr:colOff>
                    <xdr:row>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122" name="Check Box 233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32</xdr:row>
                    <xdr:rowOff>200025</xdr:rowOff>
                  </from>
                  <to>
                    <xdr:col>4</xdr:col>
                    <xdr:colOff>295275</xdr:colOff>
                    <xdr:row>33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23" name="Check Box 235">
              <controlPr defaultSize="0" autoFill="0" autoLine="0" autoPict="0">
                <anchor moveWithCells="1">
                  <from>
                    <xdr:col>4</xdr:col>
                    <xdr:colOff>76200</xdr:colOff>
                    <xdr:row>165</xdr:row>
                    <xdr:rowOff>9525</xdr:rowOff>
                  </from>
                  <to>
                    <xdr:col>4</xdr:col>
                    <xdr:colOff>295275</xdr:colOff>
                    <xdr:row>166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124" name="Check Box 236">
              <controlPr defaultSize="0" autoFill="0" autoLine="0" autoPict="0">
                <anchor moveWithCells="1">
                  <from>
                    <xdr:col>4</xdr:col>
                    <xdr:colOff>76200</xdr:colOff>
                    <xdr:row>166</xdr:row>
                    <xdr:rowOff>0</xdr:rowOff>
                  </from>
                  <to>
                    <xdr:col>4</xdr:col>
                    <xdr:colOff>295275</xdr:colOff>
                    <xdr:row>167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125" name="Check Box 237">
              <controlPr defaultSize="0" autoFill="0" autoLine="0" autoPict="0">
                <anchor moveWithCells="1">
                  <from>
                    <xdr:col>4</xdr:col>
                    <xdr:colOff>76200</xdr:colOff>
                    <xdr:row>167</xdr:row>
                    <xdr:rowOff>0</xdr:rowOff>
                  </from>
                  <to>
                    <xdr:col>4</xdr:col>
                    <xdr:colOff>295275</xdr:colOff>
                    <xdr:row>167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26" name="Check Box 239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168</xdr:row>
                    <xdr:rowOff>0</xdr:rowOff>
                  </from>
                  <to>
                    <xdr:col>4</xdr:col>
                    <xdr:colOff>295275</xdr:colOff>
                    <xdr:row>168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127" name="Check Box 24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6</xdr:row>
                    <xdr:rowOff>9525</xdr:rowOff>
                  </from>
                  <to>
                    <xdr:col>4</xdr:col>
                    <xdr:colOff>295275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128" name="Check Box 246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7</xdr:row>
                    <xdr:rowOff>0</xdr:rowOff>
                  </from>
                  <to>
                    <xdr:col>4</xdr:col>
                    <xdr:colOff>295275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Risposte!$B$3:$B$6</xm:f>
          </x14:formula1>
          <xm:sqref>F4</xm:sqref>
        </x14:dataValidation>
        <x14:dataValidation type="list" allowBlank="1" showInputMessage="1" showErrorMessage="1">
          <x14:formula1>
            <xm:f>Risposte!$B$44:$B$46</xm:f>
          </x14:formula1>
          <xm:sqref>F38</xm:sqref>
        </x14:dataValidation>
        <x14:dataValidation type="list" allowBlank="1" showInputMessage="1" showErrorMessage="1">
          <x14:formula1>
            <xm:f>Risposte!$B$79:$B$82</xm:f>
          </x14:formula1>
          <xm:sqref>F67:F69</xm:sqref>
        </x14:dataValidation>
        <x14:dataValidation type="list" allowBlank="1" showInputMessage="1" showErrorMessage="1">
          <x14:formula1>
            <xm:f>Risposte!$B$107:$B$111</xm:f>
          </x14:formula1>
          <xm:sqref>F89</xm:sqref>
        </x14:dataValidation>
        <x14:dataValidation type="list" allowBlank="1" showInputMessage="1" showErrorMessage="1">
          <x14:formula1>
            <xm:f>Risposte!$B$141:$B$144</xm:f>
          </x14:formula1>
          <xm:sqref>F116</xm:sqref>
        </x14:dataValidation>
        <x14:dataValidation type="list" allowBlank="1" showInputMessage="1" showErrorMessage="1">
          <x14:formula1>
            <xm:f>Risposte!$B$161:$B$164</xm:f>
          </x14:formula1>
          <xm:sqref>F132</xm:sqref>
        </x14:dataValidation>
        <x14:dataValidation type="list" allowBlank="1" showInputMessage="1" showErrorMessage="1">
          <x14:formula1>
            <xm:f>Risposte!$B$174:$B$177</xm:f>
          </x14:formula1>
          <xm:sqref>F139</xm:sqref>
        </x14:dataValidation>
        <x14:dataValidation type="list" allowBlank="1" showInputMessage="1" showErrorMessage="1">
          <x14:formula1>
            <xm:f>Risposte!$B$224:$B$229</xm:f>
          </x14:formula1>
          <xm:sqref>F179</xm:sqref>
        </x14:dataValidation>
        <x14:dataValidation type="list" allowBlank="1" showInputMessage="1" showErrorMessage="1">
          <x14:formula1>
            <xm:f>Risposte!$B$246:$B$249</xm:f>
          </x14:formula1>
          <xm:sqref>F197</xm:sqref>
        </x14:dataValidation>
        <x14:dataValidation type="list" allowBlank="1" showInputMessage="1" showErrorMessage="1">
          <x14:formula1>
            <xm:f>Risposte!$B$251:$B$254</xm:f>
          </x14:formula1>
          <xm:sqref>F200</xm:sqref>
        </x14:dataValidation>
        <x14:dataValidation type="list" allowBlank="1" showInputMessage="1" showErrorMessage="1">
          <x14:formula1>
            <xm:f>Risposte!$B$256:$B$259</xm:f>
          </x14:formula1>
          <xm:sqref>F203</xm:sqref>
        </x14:dataValidation>
        <x14:dataValidation type="list" allowBlank="1" showInputMessage="1" showErrorMessage="1">
          <x14:formula1>
            <xm:f>Risposte!$B$269:$B$274</xm:f>
          </x14:formula1>
          <xm:sqref>F215</xm:sqref>
        </x14:dataValidation>
        <x14:dataValidation type="list" allowBlank="1" showInputMessage="1" showErrorMessage="1">
          <x14:formula1>
            <xm:f>Risposte!$B$280:$B$284</xm:f>
          </x14:formula1>
          <xm:sqref>F222</xm:sqref>
        </x14:dataValidation>
        <x14:dataValidation type="list" allowBlank="1" showInputMessage="1" showErrorMessage="1">
          <x14:formula1>
            <xm:f>Risposte!$B$286:$B$289</xm:f>
          </x14:formula1>
          <xm:sqref>F225</xm:sqref>
        </x14:dataValidation>
        <x14:dataValidation type="list" allowBlank="1" showInputMessage="1" showErrorMessage="1">
          <x14:formula1>
            <xm:f>Risposte!$B$156:$B$159</xm:f>
          </x14:formula1>
          <xm:sqref>F129</xm:sqref>
        </x14:dataValidation>
        <x14:dataValidation type="list" allowBlank="1" showInputMessage="1" showErrorMessage="1">
          <x14:formula1>
            <xm:f>Risposte!$B$117:$B$119</xm:f>
          </x14:formula1>
          <xm:sqref>F96</xm:sqref>
        </x14:dataValidation>
        <x14:dataValidation type="list" allowBlank="1" showInputMessage="1" showErrorMessage="1">
          <x14:formula1>
            <xm:f>Risposte!$B$22:$B$25</xm:f>
          </x14:formula1>
          <xm:sqref>F20</xm:sqref>
        </x14:dataValidation>
        <x14:dataValidation type="list" allowBlank="1" showInputMessage="1" showErrorMessage="1">
          <x14:formula1>
            <xm:f>Risposte!$B$166:$B$169</xm:f>
          </x14:formula1>
          <xm:sqref>F135</xm:sqref>
        </x14:dataValidation>
        <x14:dataValidation type="list" allowBlank="1" showInputMessage="1" showErrorMessage="1">
          <x14:formula1>
            <xm:f>Risposte!$B$49:$B$70</xm:f>
          </x14:formula1>
          <xm:sqref>F36 F53 F25:F26 F42:F43 F49</xm:sqref>
        </x14:dataValidation>
        <x14:dataValidation type="list" allowBlank="1" showInputMessage="1" showErrorMessage="1">
          <x14:formula1>
            <xm:f>Risposte!$B$28:$B$30</xm:f>
          </x14:formula1>
          <xm:sqref>F23</xm:sqref>
        </x14:dataValidation>
        <x14:dataValidation type="list" allowBlank="1" showInputMessage="1" showErrorMessage="1">
          <x14:formula1>
            <xm:f>Risposte!$B$209:$B$213</xm:f>
          </x14:formula1>
          <xm:sqref>F172</xm:sqref>
        </x14:dataValidation>
        <x14:dataValidation type="list" allowBlank="1" showInputMessage="1" showErrorMessage="1">
          <x14:formula1>
            <xm:f>Risposte!$B$85:$B$88</xm:f>
          </x14:formula1>
          <xm:sqref>F70</xm:sqref>
        </x14:dataValidation>
        <x14:dataValidation type="list" allowBlank="1" showInputMessage="1" showErrorMessage="1">
          <x14:formula1>
            <xm:f>Risposte!$B$215:$B$218</xm:f>
          </x14:formula1>
          <xm:sqref>F175</xm:sqref>
        </x14:dataValidation>
        <x14:dataValidation type="list" allowBlank="1" showInputMessage="1" showErrorMessage="1">
          <x14:formula1>
            <xm:f>Risposte!$B$49:$B$52</xm:f>
          </x14:formula1>
          <xm:sqref>F41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AF141"/>
  <sheetViews>
    <sheetView showGridLines="0" topLeftCell="B1" zoomScale="85" zoomScaleNormal="85" zoomScalePageLayoutView="85" workbookViewId="0">
      <selection activeCell="F9" sqref="F9"/>
    </sheetView>
  </sheetViews>
  <sheetFormatPr defaultColWidth="8.85546875" defaultRowHeight="15" x14ac:dyDescent="0.25"/>
  <cols>
    <col min="1" max="1" width="5.42578125" bestFit="1" customWidth="1"/>
    <col min="2" max="2" width="9.42578125" bestFit="1" customWidth="1"/>
    <col min="3" max="4" width="8.85546875" hidden="1" customWidth="1"/>
    <col min="5" max="6" width="11.42578125" bestFit="1" customWidth="1"/>
    <col min="7" max="7" width="25.42578125" hidden="1" customWidth="1"/>
    <col min="8" max="8" width="0" hidden="1" customWidth="1"/>
    <col min="9" max="9" width="6.42578125" customWidth="1"/>
    <col min="21" max="21" width="8.85546875" customWidth="1"/>
    <col min="22" max="22" width="5.140625" hidden="1" customWidth="1"/>
    <col min="23" max="23" width="2.42578125" hidden="1" customWidth="1"/>
    <col min="24" max="24" width="8" customWidth="1"/>
    <col min="25" max="25" width="74.42578125" bestFit="1" customWidth="1"/>
    <col min="26" max="27" width="8.85546875" hidden="1" customWidth="1"/>
    <col min="28" max="28" width="10.42578125" bestFit="1" customWidth="1"/>
    <col min="29" max="29" width="6.42578125" hidden="1" customWidth="1"/>
    <col min="30" max="30" width="10.42578125" bestFit="1" customWidth="1"/>
    <col min="31" max="31" width="10.42578125" hidden="1" customWidth="1"/>
  </cols>
  <sheetData>
    <row r="1" spans="1:32" ht="24.6" x14ac:dyDescent="0.35">
      <c r="A1" s="30"/>
      <c r="B1" s="30" t="s">
        <v>60</v>
      </c>
      <c r="C1" s="30" t="s">
        <v>44</v>
      </c>
      <c r="D1" s="30" t="s">
        <v>45</v>
      </c>
      <c r="E1" s="30" t="s">
        <v>219</v>
      </c>
      <c r="F1" s="30" t="s">
        <v>72</v>
      </c>
      <c r="X1" s="165"/>
      <c r="Y1" s="165"/>
      <c r="Z1" s="166" t="s">
        <v>44</v>
      </c>
      <c r="AA1" s="166" t="s">
        <v>45</v>
      </c>
      <c r="AB1" s="166" t="s">
        <v>219</v>
      </c>
      <c r="AC1" s="166"/>
      <c r="AD1" s="166" t="s">
        <v>71</v>
      </c>
      <c r="AE1" s="166" t="s">
        <v>72</v>
      </c>
      <c r="AF1" s="49"/>
    </row>
    <row r="2" spans="1:32" x14ac:dyDescent="0.4">
      <c r="A2" s="4" t="s">
        <v>2</v>
      </c>
      <c r="B2" s="24">
        <f t="shared" ref="B2:B8" si="0">COUNTIFS($V$2:$V$141,A2,$Y$2:$Y$141,"&lt;&gt;"&amp;"…..........")</f>
        <v>11</v>
      </c>
      <c r="C2" s="25">
        <f>SUMIF($V$2:$V$141,A2,$Z$2:$Z$141)</f>
        <v>1.0000000000000002</v>
      </c>
      <c r="D2" s="25">
        <f t="shared" ref="D2:D8" si="1">SUMIF($V$2:$V$141,A2,$AA$2:$AA$141)</f>
        <v>1.0000000000000002</v>
      </c>
      <c r="E2" s="25">
        <f>SUMIF($V$2:$V$141,A2,$AC$2:$AC$141)</f>
        <v>1.0000000000000002</v>
      </c>
      <c r="F2" s="25">
        <f>SUMIF($V$2:$V$141,$A2,$AE$2:$AE$141)</f>
        <v>0.72272727272727266</v>
      </c>
      <c r="G2" t="s">
        <v>73</v>
      </c>
      <c r="H2">
        <v>1</v>
      </c>
      <c r="V2" s="5" t="s">
        <v>2</v>
      </c>
      <c r="W2" s="6" t="s">
        <v>3</v>
      </c>
      <c r="X2" s="167" t="str">
        <f>+CONCATENATE(V2,".",W2)</f>
        <v>I.01</v>
      </c>
      <c r="Y2" s="168" t="str">
        <f>IF(TYPE(VLOOKUP(X2,Domande!$D$2:$F$1957,2,0))=16,"…..........",VLOOKUP(X2,Domande!$D$2:$F$1957,2,0))</f>
        <v>Qual è la modalità di individuazione di obiettivi, indicatori, target?</v>
      </c>
      <c r="Z2" s="169">
        <f t="shared" ref="Z2" si="2">IF(Y2="…..........",0,IF(VLOOKUP(V2,$A$2:$B$8,2,0)=0,0,1/VLOOKUP(V2,$A$2:$B$8,2,0)))</f>
        <v>9.0909090909090912E-2</v>
      </c>
      <c r="AA2" s="19">
        <f t="shared" ref="AA2:AA66" si="3">+Z2</f>
        <v>9.0909090909090912E-2</v>
      </c>
      <c r="AB2" s="169">
        <f>IF(Y2="…..........",0,VLOOKUP(X2,Domande!$D$3:$I$1936,6,0))</f>
        <v>1</v>
      </c>
      <c r="AC2" s="169">
        <f>+Z2*AB2</f>
        <v>9.0909090909090912E-2</v>
      </c>
      <c r="AD2" s="169">
        <f>IF(Y2="…..........",0,VLOOKUP(X2,Domande!$D$3:$J$1936,7,0))</f>
        <v>1</v>
      </c>
      <c r="AE2" s="19">
        <f>IF($Y2="…..........",0,AA2*AD2)</f>
        <v>9.0909090909090912E-2</v>
      </c>
      <c r="AF2" s="48"/>
    </row>
    <row r="3" spans="1:32" x14ac:dyDescent="0.4">
      <c r="A3" s="4" t="s">
        <v>38</v>
      </c>
      <c r="B3" s="24">
        <f t="shared" si="0"/>
        <v>6</v>
      </c>
      <c r="C3" s="25">
        <f t="shared" ref="C3:C8" si="4">SUMIF($V$2:$V$141,A3,$Z$2:$Z$141)</f>
        <v>0.99999999999999989</v>
      </c>
      <c r="D3" s="25">
        <f t="shared" si="1"/>
        <v>0.99999999999999989</v>
      </c>
      <c r="E3" s="25">
        <f t="shared" ref="E3:E8" si="5">SUMIF($V$2:$V$141,A3,$AC$2:$AC$141)</f>
        <v>0.99999999999999989</v>
      </c>
      <c r="F3" s="25">
        <f t="shared" ref="F3:F8" si="6">SUMIF($V$2:$V$141,$A3,$AE$2:$AE$141)</f>
        <v>0.84166666666666656</v>
      </c>
      <c r="G3" t="s">
        <v>74</v>
      </c>
      <c r="H3">
        <v>1</v>
      </c>
      <c r="V3" s="7" t="s">
        <v>2</v>
      </c>
      <c r="W3" s="8" t="s">
        <v>4</v>
      </c>
      <c r="X3" s="9" t="str">
        <f t="shared" ref="X3:X21" si="7">+CONCATENATE(V3,".",W3)</f>
        <v>I.02</v>
      </c>
      <c r="Y3" s="10" t="str">
        <f>IF(TYPE(VLOOKUP(X3,Domande!$D$2:$F$1957,2,0))=16,"…..........",VLOOKUP(X3,Domande!$D$2:$F$1957,2,0))</f>
        <v>Obiettivi, indicatori e target sono definiti in maniera «sfidante»?</v>
      </c>
      <c r="Z3" s="20">
        <f t="shared" ref="Z3:Z21" si="8">IF(Y3="…..........",0,IF(VLOOKUP(V3,$A$2:$B$8,2,0)=0,0,1/VLOOKUP(V3,$A$2:$B$8,2,0)))</f>
        <v>9.0909090909090912E-2</v>
      </c>
      <c r="AA3" s="21">
        <f t="shared" si="3"/>
        <v>9.0909090909090912E-2</v>
      </c>
      <c r="AB3" s="20">
        <f>IF(Y3="…..........",0,VLOOKUP(X3,Domande!$D$3:$I$1936,6,0))</f>
        <v>1</v>
      </c>
      <c r="AC3" s="20">
        <f t="shared" ref="AC3:AC9" si="9">+Z3*AB3</f>
        <v>9.0909090909090912E-2</v>
      </c>
      <c r="AD3" s="20">
        <f>IF(Y3="…..........",0,VLOOKUP(X3,Domande!$D$3:$J$1936,7,0))</f>
        <v>1</v>
      </c>
      <c r="AE3" s="21">
        <f t="shared" ref="AE3:AE6" si="10">IF($Y3="…..........",0,AA3*AD3)</f>
        <v>9.0909090909090912E-2</v>
      </c>
      <c r="AF3" s="48"/>
    </row>
    <row r="4" spans="1:32" x14ac:dyDescent="0.4">
      <c r="A4" s="4" t="s">
        <v>39</v>
      </c>
      <c r="B4" s="24">
        <f t="shared" si="0"/>
        <v>6</v>
      </c>
      <c r="C4" s="25">
        <f t="shared" si="4"/>
        <v>0.99999999999999989</v>
      </c>
      <c r="D4" s="25">
        <f t="shared" si="1"/>
        <v>0.99999999999999989</v>
      </c>
      <c r="E4" s="25">
        <f t="shared" si="5"/>
        <v>0.99999999999999989</v>
      </c>
      <c r="F4" s="25">
        <f t="shared" si="6"/>
        <v>0.55549999999999999</v>
      </c>
      <c r="G4" t="s">
        <v>75</v>
      </c>
      <c r="H4">
        <v>1</v>
      </c>
      <c r="V4" s="7" t="s">
        <v>2</v>
      </c>
      <c r="W4" s="8" t="s">
        <v>13</v>
      </c>
      <c r="X4" s="9" t="str">
        <f t="shared" si="7"/>
        <v>I.03</v>
      </c>
      <c r="Y4" s="10" t="str">
        <f>IF(TYPE(VLOOKUP(X4,Domande!$D$2:$F$1957,2,0))=16,"…..........",VLOOKUP(X4,Domande!$D$2:$F$1957,2,0))</f>
        <v>In sede di pianificazione, di quali elementi si tiene conto? (+ opzioni possibili)</v>
      </c>
      <c r="Z4" s="20">
        <f t="shared" si="8"/>
        <v>9.0909090909090912E-2</v>
      </c>
      <c r="AA4" s="21">
        <f t="shared" si="3"/>
        <v>9.0909090909090912E-2</v>
      </c>
      <c r="AB4" s="20">
        <f>IF(Y4="…..........",0,VLOOKUP(X4,Domande!$D$3:$I$1936,6,0))</f>
        <v>1</v>
      </c>
      <c r="AC4" s="20">
        <f t="shared" si="9"/>
        <v>9.0909090909090912E-2</v>
      </c>
      <c r="AD4" s="20">
        <f>IF(Y4="…..........",0,VLOOKUP(X4,Domande!$D$3:$J$1936,7,0))</f>
        <v>1</v>
      </c>
      <c r="AE4" s="21">
        <f t="shared" si="10"/>
        <v>9.0909090909090912E-2</v>
      </c>
      <c r="AF4" s="48"/>
    </row>
    <row r="5" spans="1:32" x14ac:dyDescent="0.4">
      <c r="A5" s="15" t="s">
        <v>40</v>
      </c>
      <c r="B5" s="26">
        <f t="shared" si="0"/>
        <v>6</v>
      </c>
      <c r="C5" s="27">
        <f t="shared" si="4"/>
        <v>0.99999999999999989</v>
      </c>
      <c r="D5" s="27">
        <f t="shared" si="1"/>
        <v>0.99999999999999989</v>
      </c>
      <c r="E5" s="27">
        <f t="shared" si="5"/>
        <v>0.99999999999999989</v>
      </c>
      <c r="F5" s="27">
        <f t="shared" si="6"/>
        <v>0.53333333333333333</v>
      </c>
      <c r="G5" t="s">
        <v>149</v>
      </c>
      <c r="H5">
        <v>1</v>
      </c>
      <c r="V5" s="7" t="s">
        <v>2</v>
      </c>
      <c r="W5" s="8" t="s">
        <v>15</v>
      </c>
      <c r="X5" s="9" t="str">
        <f t="shared" si="7"/>
        <v>I.04</v>
      </c>
      <c r="Y5" s="10" t="str">
        <f>IF(TYPE(VLOOKUP(X5,Domande!$D$2:$F$1957,2,0))=16,"…..........",VLOOKUP(X5,Domande!$D$2:$F$1957,2,0))</f>
        <v>Allorchè si imposta un obiettivo strategico (pluriennale), viene poi data continuità nei cicli successivi, salvo i casi in cui le circostanze non lo rendano possibile?</v>
      </c>
      <c r="Z5" s="20">
        <f t="shared" si="8"/>
        <v>9.0909090909090912E-2</v>
      </c>
      <c r="AA5" s="21">
        <f t="shared" si="3"/>
        <v>9.0909090909090912E-2</v>
      </c>
      <c r="AB5" s="20">
        <f>IF(Y5="…..........",0,VLOOKUP(X5,Domande!$D$3:$I$1936,6,0))</f>
        <v>1</v>
      </c>
      <c r="AC5" s="20">
        <f t="shared" si="9"/>
        <v>9.0909090909090912E-2</v>
      </c>
      <c r="AD5" s="20">
        <f>IF(Y5="…..........",0,VLOOKUP(X5,Domande!$D$3:$J$1936,7,0))</f>
        <v>0.3</v>
      </c>
      <c r="AE5" s="21">
        <f t="shared" si="10"/>
        <v>2.7272727272727271E-2</v>
      </c>
      <c r="AF5" s="48"/>
    </row>
    <row r="6" spans="1:32" x14ac:dyDescent="0.4">
      <c r="A6" s="4" t="s">
        <v>41</v>
      </c>
      <c r="B6" s="24">
        <f t="shared" si="0"/>
        <v>10</v>
      </c>
      <c r="C6" s="25">
        <f t="shared" si="4"/>
        <v>0.99999999999999989</v>
      </c>
      <c r="D6" s="25">
        <f t="shared" si="1"/>
        <v>0.99999999999999989</v>
      </c>
      <c r="E6" s="25">
        <f t="shared" si="5"/>
        <v>0.99999999999999989</v>
      </c>
      <c r="F6" s="25">
        <f t="shared" si="6"/>
        <v>0.95</v>
      </c>
      <c r="G6" t="s">
        <v>41</v>
      </c>
      <c r="H6">
        <v>1</v>
      </c>
      <c r="V6" s="7" t="s">
        <v>2</v>
      </c>
      <c r="W6" s="8" t="s">
        <v>17</v>
      </c>
      <c r="X6" s="9" t="str">
        <f t="shared" ref="X6" si="11">+CONCATENATE(V6,".",W6)</f>
        <v>I.05</v>
      </c>
      <c r="Y6" s="10" t="str">
        <f>IF(TYPE(VLOOKUP(X6,Domande!$D$2:$F$1957,2,0))=16,"…..........",VLOOKUP(X6,Domande!$D$2:$F$1957,2,0))</f>
        <v>In sede di pianificazione, gli obiettivi e i relativi indicatori/target sono sempre definiti in modo da poter essere successivamente misurati?</v>
      </c>
      <c r="Z6" s="20">
        <f t="shared" si="8"/>
        <v>9.0909090909090912E-2</v>
      </c>
      <c r="AA6" s="21">
        <f t="shared" si="3"/>
        <v>9.0909090909090912E-2</v>
      </c>
      <c r="AB6" s="20">
        <f>IF(Y6="…..........",0,VLOOKUP(X6,Domande!$D$3:$I$1936,6,0))</f>
        <v>1</v>
      </c>
      <c r="AC6" s="20">
        <f t="shared" ref="AC6" si="12">+Z6*AB6</f>
        <v>9.0909090909090912E-2</v>
      </c>
      <c r="AD6" s="20">
        <f>IF(Y6="…..........",0,VLOOKUP(X6,Domande!$D$3:$J$1936,7,0))</f>
        <v>1</v>
      </c>
      <c r="AE6" s="21">
        <f t="shared" si="10"/>
        <v>9.0909090909090912E-2</v>
      </c>
      <c r="AF6" s="48"/>
    </row>
    <row r="7" spans="1:32" x14ac:dyDescent="0.4">
      <c r="A7" s="4" t="s">
        <v>42</v>
      </c>
      <c r="B7" s="24">
        <f t="shared" si="0"/>
        <v>9</v>
      </c>
      <c r="C7" s="25">
        <f t="shared" si="4"/>
        <v>1.0000000000000002</v>
      </c>
      <c r="D7" s="25">
        <f t="shared" si="1"/>
        <v>1.0000000000000002</v>
      </c>
      <c r="E7" s="25">
        <f t="shared" si="5"/>
        <v>1.0000000000000002</v>
      </c>
      <c r="F7" s="25">
        <f t="shared" si="6"/>
        <v>0.83333333333333348</v>
      </c>
      <c r="G7" t="s">
        <v>76</v>
      </c>
      <c r="H7">
        <v>1</v>
      </c>
      <c r="V7" s="7" t="s">
        <v>2</v>
      </c>
      <c r="W7" s="8" t="s">
        <v>34</v>
      </c>
      <c r="X7" s="9" t="str">
        <f t="shared" si="7"/>
        <v>I.06</v>
      </c>
      <c r="Y7" s="10" t="str">
        <f>IF(TYPE(VLOOKUP(X7,Domande!$D$2:$F$1957,2,0))=16,"…..........",VLOOKUP(X7,Domande!$D$2:$F$1957,2,0))</f>
        <v>Quale tipologia di indicatori viene utilizzata? (+ opzioni possibili)</v>
      </c>
      <c r="Z7" s="20">
        <f t="shared" si="8"/>
        <v>9.0909090909090912E-2</v>
      </c>
      <c r="AA7" s="21">
        <f t="shared" si="3"/>
        <v>9.0909090909090912E-2</v>
      </c>
      <c r="AB7" s="20">
        <f>IF(Y7="…..........",0,VLOOKUP(X7,Domande!$D$3:$I$1936,6,0))</f>
        <v>1</v>
      </c>
      <c r="AC7" s="20">
        <f t="shared" si="9"/>
        <v>9.0909090909090912E-2</v>
      </c>
      <c r="AD7" s="20">
        <f>IF(Y7="…..........",0,VLOOKUP(X7,Domande!$D$3:$J$1936,7,0))</f>
        <v>0.95000000000000007</v>
      </c>
      <c r="AE7" s="21">
        <f t="shared" ref="AE7:AE12" si="13">IF($Y7="…..........",0,AA7*AD7)</f>
        <v>8.6363636363636379E-2</v>
      </c>
      <c r="AF7" s="48"/>
    </row>
    <row r="8" spans="1:32" x14ac:dyDescent="0.4">
      <c r="A8" s="4" t="s">
        <v>43</v>
      </c>
      <c r="B8" s="24">
        <f t="shared" si="0"/>
        <v>10</v>
      </c>
      <c r="C8" s="25">
        <f t="shared" si="4"/>
        <v>0.99999999999999989</v>
      </c>
      <c r="D8" s="25">
        <f t="shared" si="1"/>
        <v>0.99999999999999989</v>
      </c>
      <c r="E8" s="25">
        <f t="shared" si="5"/>
        <v>0.99999999999999989</v>
      </c>
      <c r="F8" s="25">
        <f t="shared" si="6"/>
        <v>0.73</v>
      </c>
      <c r="G8" t="s">
        <v>77</v>
      </c>
      <c r="H8">
        <v>1</v>
      </c>
      <c r="V8" s="7" t="s">
        <v>2</v>
      </c>
      <c r="W8" s="8" t="s">
        <v>35</v>
      </c>
      <c r="X8" s="9" t="str">
        <f t="shared" si="7"/>
        <v>I.07</v>
      </c>
      <c r="Y8" s="10" t="str">
        <f>IF(TYPE(VLOOKUP(X8,Domande!$D$2:$F$1957,2,0))=16,"…..........",VLOOKUP(X8,Domande!$D$2:$F$1957,2,0))</f>
        <v>Per quanto riguarda gli obiettivi strategici, viene garantita la "multi-dimensionalità" degli indicatori?</v>
      </c>
      <c r="Z8" s="20">
        <f t="shared" si="8"/>
        <v>9.0909090909090912E-2</v>
      </c>
      <c r="AA8" s="21">
        <f t="shared" si="3"/>
        <v>9.0909090909090912E-2</v>
      </c>
      <c r="AB8" s="20">
        <f>IF(Y8="…..........",0,VLOOKUP(X8,Domande!$D$3:$I$1936,6,0))</f>
        <v>1</v>
      </c>
      <c r="AC8" s="20">
        <f t="shared" si="9"/>
        <v>9.0909090909090912E-2</v>
      </c>
      <c r="AD8" s="20">
        <f>IF(Y8="…..........",0,VLOOKUP(X8,Domande!$D$3:$J$1936,7,0))</f>
        <v>1</v>
      </c>
      <c r="AE8" s="21">
        <f t="shared" si="13"/>
        <v>9.0909090909090912E-2</v>
      </c>
      <c r="AF8" s="48"/>
    </row>
    <row r="9" spans="1:32" ht="16.5" x14ac:dyDescent="0.45">
      <c r="B9" s="47">
        <f>SUM(B2:B8)</f>
        <v>58</v>
      </c>
      <c r="C9" s="28"/>
      <c r="D9" s="28"/>
      <c r="E9" s="29">
        <f>SUM($AC$2:$AC$141)/COUNTIF(B2:B8,"&gt;0")</f>
        <v>0.99999999999999833</v>
      </c>
      <c r="F9" s="29">
        <f>SUM($AE$2:$AE$141)/COUNTIF(C2:C8,"&gt;0")</f>
        <v>0.73808008658008617</v>
      </c>
      <c r="V9" s="7" t="s">
        <v>2</v>
      </c>
      <c r="W9" s="8" t="s">
        <v>36</v>
      </c>
      <c r="X9" s="9" t="str">
        <f t="shared" si="7"/>
        <v>I.08</v>
      </c>
      <c r="Y9" s="10" t="str">
        <f>IF(TYPE(VLOOKUP(X9,Domande!$D$2:$F$1957,2,0))=16,"…..........",VLOOKUP(X9,Domande!$D$2:$F$1957,2,0))</f>
        <v>Viene garantita la coerenza tra il livello strategico e il livello operativo della pianificazione?</v>
      </c>
      <c r="Z9" s="20">
        <f t="shared" si="8"/>
        <v>9.0909090909090912E-2</v>
      </c>
      <c r="AA9" s="21">
        <f t="shared" si="3"/>
        <v>9.0909090909090912E-2</v>
      </c>
      <c r="AB9" s="20">
        <f>IF(Y9="…..........",0,VLOOKUP(X9,Domande!$D$3:$I$1936,6,0))</f>
        <v>1</v>
      </c>
      <c r="AC9" s="20">
        <f t="shared" si="9"/>
        <v>9.0909090909090912E-2</v>
      </c>
      <c r="AD9" s="20">
        <f>IF(Y9="…..........",0,VLOOKUP(X9,Domande!$D$3:$J$1936,7,0))</f>
        <v>0.5</v>
      </c>
      <c r="AE9" s="21">
        <f t="shared" si="13"/>
        <v>4.5454545454545456E-2</v>
      </c>
      <c r="AF9" s="48"/>
    </row>
    <row r="10" spans="1:32" ht="14.45" x14ac:dyDescent="0.35">
      <c r="V10" s="7" t="s">
        <v>2</v>
      </c>
      <c r="W10" s="8" t="s">
        <v>37</v>
      </c>
      <c r="X10" s="9" t="str">
        <f t="shared" si="7"/>
        <v>I.09</v>
      </c>
      <c r="Y10" s="10" t="str">
        <f>IF(TYPE(VLOOKUP(X10,Domande!$D$2:$F$1957,2,0))=16,"…..........",VLOOKUP(X10,Domande!$D$2:$F$1957,2,0))</f>
        <v>Per la definizione dei target, di quali elementi si tiene conto? (+ opzioni possibili)</v>
      </c>
      <c r="Z10" s="20">
        <f t="shared" si="8"/>
        <v>9.0909090909090912E-2</v>
      </c>
      <c r="AA10" s="21">
        <f t="shared" si="3"/>
        <v>9.0909090909090912E-2</v>
      </c>
      <c r="AB10" s="20">
        <f>IF(Y10="…..........",0,VLOOKUP(X10,Domande!$D$3:$I$1936,6,0))</f>
        <v>1</v>
      </c>
      <c r="AC10" s="20">
        <f t="shared" ref="AC10:AC73" si="14">+Z10*AB10</f>
        <v>9.0909090909090912E-2</v>
      </c>
      <c r="AD10" s="20">
        <f>IF(Y10="…..........",0,VLOOKUP(X10,Domande!$D$3:$J$1936,7,0))</f>
        <v>1</v>
      </c>
      <c r="AE10" s="21">
        <f t="shared" si="13"/>
        <v>9.0909090909090912E-2</v>
      </c>
    </row>
    <row r="11" spans="1:32" ht="14.45" x14ac:dyDescent="0.35">
      <c r="V11" s="7" t="s">
        <v>2</v>
      </c>
      <c r="W11" s="8" t="s">
        <v>230</v>
      </c>
      <c r="X11" s="9" t="str">
        <f t="shared" si="7"/>
        <v>I.10</v>
      </c>
      <c r="Y11" s="10" t="str">
        <f>IF(TYPE(VLOOKUP(X11,Domande!$D$2:$F$1957,2,0))=16,"…..........",VLOOKUP(X11,Domande!$D$2:$F$1957,2,0))</f>
        <v>In sede di programmazione, si fa ricorso anche a obiettivi trasversali, ai quali concorrono più unità organizzative (aree, servizi o uffici)?</v>
      </c>
      <c r="Z11" s="20">
        <f t="shared" si="8"/>
        <v>9.0909090909090912E-2</v>
      </c>
      <c r="AA11" s="21">
        <f t="shared" si="3"/>
        <v>9.0909090909090912E-2</v>
      </c>
      <c r="AB11" s="20">
        <f>IF(Y11="…..........",0,VLOOKUP(X11,Domande!$D$3:$I$1936,6,0))</f>
        <v>1</v>
      </c>
      <c r="AC11" s="20">
        <f t="shared" si="14"/>
        <v>9.0909090909090912E-2</v>
      </c>
      <c r="AD11" s="20">
        <f>IF(Y11="…..........",0,VLOOKUP(X11,Domande!$D$3:$J$1936,7,0))</f>
        <v>0</v>
      </c>
      <c r="AE11" s="21">
        <f t="shared" si="13"/>
        <v>0</v>
      </c>
    </row>
    <row r="12" spans="1:32" ht="14.45" x14ac:dyDescent="0.35">
      <c r="V12" s="7" t="s">
        <v>2</v>
      </c>
      <c r="W12" s="8" t="s">
        <v>231</v>
      </c>
      <c r="X12" s="9" t="str">
        <f t="shared" si="7"/>
        <v>I.11</v>
      </c>
      <c r="Y12" s="10" t="str">
        <f>IF(TYPE(VLOOKUP(X12,Domande!$D$2:$F$1957,2,0))=16,"…..........",VLOOKUP(X12,Domande!$D$2:$F$1957,2,0))</f>
        <v>Una volta completata la pianificazione (dopo l'approvazione del Piano della performance), quali iniziative di condivisione sono previste all'interno dell'ente? (+ opzioni possibili)</v>
      </c>
      <c r="Z12" s="20">
        <f t="shared" si="8"/>
        <v>9.0909090909090912E-2</v>
      </c>
      <c r="AA12" s="21">
        <f t="shared" si="3"/>
        <v>9.0909090909090912E-2</v>
      </c>
      <c r="AB12" s="20">
        <f>IF(Y12="…..........",0,VLOOKUP(X12,Domande!$D$3:$I$1936,6,0))</f>
        <v>1</v>
      </c>
      <c r="AC12" s="20">
        <f t="shared" si="14"/>
        <v>9.0909090909090912E-2</v>
      </c>
      <c r="AD12" s="20">
        <f>IF(Y12="…..........",0,VLOOKUP(X12,Domande!$D$3:$J$1936,7,0))</f>
        <v>0.2</v>
      </c>
      <c r="AE12" s="21">
        <f t="shared" si="13"/>
        <v>1.8181818181818184E-2</v>
      </c>
    </row>
    <row r="13" spans="1:32" ht="14.45" hidden="1" x14ac:dyDescent="0.35">
      <c r="V13" s="7" t="s">
        <v>2</v>
      </c>
      <c r="W13" s="8" t="s">
        <v>232</v>
      </c>
      <c r="X13" s="9" t="str">
        <f t="shared" si="7"/>
        <v>I.12</v>
      </c>
      <c r="Y13" s="10" t="str">
        <f>IF(TYPE(VLOOKUP(X13,Domande!$D$2:$F$1957,2,0))=16,"…..........",VLOOKUP(X13,Domande!$D$2:$F$1957,2,0))</f>
        <v>…..........</v>
      </c>
      <c r="Z13" s="20">
        <f t="shared" si="8"/>
        <v>0</v>
      </c>
      <c r="AA13" s="21">
        <f t="shared" si="3"/>
        <v>0</v>
      </c>
      <c r="AB13" s="20">
        <f>IF(Y13="…..........",0,VLOOKUP(X13,Domande!$D$3:$I$1936,6,0))</f>
        <v>0</v>
      </c>
      <c r="AC13" s="20">
        <f t="shared" si="14"/>
        <v>0</v>
      </c>
      <c r="AD13" s="20">
        <f>IF(Y13="…..........",0,VLOOKUP(X13,Domande!$D$3:$J$1936,7,0))</f>
        <v>0</v>
      </c>
      <c r="AE13" s="21">
        <f t="shared" ref="AE13:AE44" si="15">IF($Y13="…..........",0,AA13*AD13)</f>
        <v>0</v>
      </c>
    </row>
    <row r="14" spans="1:32" ht="14.45" hidden="1" x14ac:dyDescent="0.35">
      <c r="V14" s="7" t="s">
        <v>2</v>
      </c>
      <c r="W14" s="8" t="s">
        <v>233</v>
      </c>
      <c r="X14" s="9" t="str">
        <f t="shared" si="7"/>
        <v>I.13</v>
      </c>
      <c r="Y14" s="10" t="str">
        <f>IF(TYPE(VLOOKUP(X14,Domande!$D$2:$F$1957,2,0))=16,"…..........",VLOOKUP(X14,Domande!$D$2:$F$1957,2,0))</f>
        <v>…..........</v>
      </c>
      <c r="Z14" s="20">
        <f>IF(Y14="…..........",0,IF(VLOOKUP(V14,$A$2:$B$8,2,0)=0,0,1/VLOOKUP(V14,$A$2:$B$8,2,0)))</f>
        <v>0</v>
      </c>
      <c r="AA14" s="21">
        <f>+Z14</f>
        <v>0</v>
      </c>
      <c r="AB14" s="20">
        <f>IF(Y14="…..........",0,VLOOKUP(X14,Domande!$D$3:$I$1936,6,0))</f>
        <v>0</v>
      </c>
      <c r="AC14" s="20">
        <f>+Z14*AB14</f>
        <v>0</v>
      </c>
      <c r="AD14" s="20">
        <f>IF(Y14="…..........",0,VLOOKUP(X14,Domande!$D$3:$J$1936,7,0))</f>
        <v>0</v>
      </c>
      <c r="AE14" s="21">
        <f t="shared" si="15"/>
        <v>0</v>
      </c>
    </row>
    <row r="15" spans="1:32" ht="14.45" hidden="1" x14ac:dyDescent="0.35">
      <c r="V15" s="7" t="s">
        <v>2</v>
      </c>
      <c r="W15" s="8" t="s">
        <v>234</v>
      </c>
      <c r="X15" s="9" t="str">
        <f t="shared" si="7"/>
        <v>I.14</v>
      </c>
      <c r="Y15" s="10" t="str">
        <f>IF(TYPE(VLOOKUP(X15,Domande!$D$2:$F$1957,2,0))=16,"…..........",VLOOKUP(X15,Domande!$D$2:$F$1957,2,0))</f>
        <v>…..........</v>
      </c>
      <c r="Z15" s="20">
        <f t="shared" si="8"/>
        <v>0</v>
      </c>
      <c r="AA15" s="21">
        <f t="shared" si="3"/>
        <v>0</v>
      </c>
      <c r="AB15" s="20">
        <f>IF(Y15="…..........",0,VLOOKUP(X15,Domande!$D$3:$I$1936,6,0))</f>
        <v>0</v>
      </c>
      <c r="AC15" s="20">
        <f t="shared" si="14"/>
        <v>0</v>
      </c>
      <c r="AD15" s="20">
        <f>IF(Y15="…..........",0,VLOOKUP(X15,Domande!$D$3:$J$1936,7,0))</f>
        <v>0</v>
      </c>
      <c r="AE15" s="21">
        <f t="shared" si="15"/>
        <v>0</v>
      </c>
    </row>
    <row r="16" spans="1:32" ht="14.45" hidden="1" x14ac:dyDescent="0.35">
      <c r="V16" s="7" t="s">
        <v>2</v>
      </c>
      <c r="W16" s="8" t="s">
        <v>235</v>
      </c>
      <c r="X16" s="9" t="str">
        <f t="shared" si="7"/>
        <v>I.15</v>
      </c>
      <c r="Y16" s="10" t="str">
        <f>IF(TYPE(VLOOKUP(X16,Domande!$D$2:$F$1957,2,0))=16,"…..........",VLOOKUP(X16,Domande!$D$2:$F$1957,2,0))</f>
        <v>…..........</v>
      </c>
      <c r="Z16" s="20">
        <f t="shared" si="8"/>
        <v>0</v>
      </c>
      <c r="AA16" s="21">
        <f t="shared" si="3"/>
        <v>0</v>
      </c>
      <c r="AB16" s="20">
        <f>IF(Y16="…..........",0,VLOOKUP(X16,Domande!$D$3:$I$1936,6,0))</f>
        <v>0</v>
      </c>
      <c r="AC16" s="20">
        <f t="shared" si="14"/>
        <v>0</v>
      </c>
      <c r="AD16" s="20">
        <f>IF(Y16="…..........",0,VLOOKUP(X16,Domande!$D$3:$J$1936,7,0))</f>
        <v>0</v>
      </c>
      <c r="AE16" s="21">
        <f t="shared" si="15"/>
        <v>0</v>
      </c>
    </row>
    <row r="17" spans="12:31" ht="14.45" hidden="1" x14ac:dyDescent="0.35">
      <c r="V17" s="7" t="s">
        <v>2</v>
      </c>
      <c r="W17" s="8" t="s">
        <v>236</v>
      </c>
      <c r="X17" s="9" t="str">
        <f t="shared" si="7"/>
        <v>I.16</v>
      </c>
      <c r="Y17" s="10" t="str">
        <f>IF(TYPE(VLOOKUP(X17,Domande!$D$2:$F$1957,2,0))=16,"…..........",VLOOKUP(X17,Domande!$D$2:$F$1957,2,0))</f>
        <v>…..........</v>
      </c>
      <c r="Z17" s="20">
        <f t="shared" si="8"/>
        <v>0</v>
      </c>
      <c r="AA17" s="21">
        <f t="shared" si="3"/>
        <v>0</v>
      </c>
      <c r="AB17" s="20">
        <f>IF(Y17="…..........",0,VLOOKUP(X17,Domande!$D$3:$I$1936,6,0))</f>
        <v>0</v>
      </c>
      <c r="AC17" s="20">
        <f t="shared" si="14"/>
        <v>0</v>
      </c>
      <c r="AD17" s="20">
        <f>IF(Y17="…..........",0,VLOOKUP(X17,Domande!$D$3:$J$1936,7,0))</f>
        <v>0</v>
      </c>
      <c r="AE17" s="21">
        <f t="shared" si="15"/>
        <v>0</v>
      </c>
    </row>
    <row r="18" spans="12:31" ht="14.45" hidden="1" x14ac:dyDescent="0.35">
      <c r="V18" s="7" t="s">
        <v>2</v>
      </c>
      <c r="W18" s="8" t="s">
        <v>237</v>
      </c>
      <c r="X18" s="9" t="str">
        <f t="shared" si="7"/>
        <v>I.17</v>
      </c>
      <c r="Y18" s="10" t="str">
        <f>IF(TYPE(VLOOKUP(X18,Domande!$D$2:$F$1957,2,0))=16,"…..........",VLOOKUP(X18,Domande!$D$2:$F$1957,2,0))</f>
        <v>…..........</v>
      </c>
      <c r="Z18" s="20">
        <f t="shared" si="8"/>
        <v>0</v>
      </c>
      <c r="AA18" s="21">
        <f t="shared" si="3"/>
        <v>0</v>
      </c>
      <c r="AB18" s="20">
        <f>IF(Y18="…..........",0,VLOOKUP(X18,Domande!$D$3:$I$1936,6,0))</f>
        <v>0</v>
      </c>
      <c r="AC18" s="20">
        <f t="shared" si="14"/>
        <v>0</v>
      </c>
      <c r="AD18" s="20">
        <f>IF(Y18="…..........",0,VLOOKUP(X18,Domande!$D$3:$J$1936,7,0))</f>
        <v>0</v>
      </c>
      <c r="AE18" s="21">
        <f t="shared" si="15"/>
        <v>0</v>
      </c>
    </row>
    <row r="19" spans="12:31" ht="14.45" hidden="1" x14ac:dyDescent="0.35">
      <c r="V19" s="7" t="s">
        <v>2</v>
      </c>
      <c r="W19" s="8" t="s">
        <v>238</v>
      </c>
      <c r="X19" s="9" t="str">
        <f t="shared" si="7"/>
        <v>I.18</v>
      </c>
      <c r="Y19" s="10" t="str">
        <f>IF(TYPE(VLOOKUP(X19,Domande!$D$2:$F$1957,2,0))=16,"…..........",VLOOKUP(X19,Domande!$D$2:$F$1957,2,0))</f>
        <v>…..........</v>
      </c>
      <c r="Z19" s="20">
        <f t="shared" si="8"/>
        <v>0</v>
      </c>
      <c r="AA19" s="21">
        <f t="shared" si="3"/>
        <v>0</v>
      </c>
      <c r="AB19" s="20">
        <f>IF(Y19="…..........",0,VLOOKUP(X19,Domande!$D$3:$I$1936,6,0))</f>
        <v>0</v>
      </c>
      <c r="AC19" s="20">
        <f t="shared" si="14"/>
        <v>0</v>
      </c>
      <c r="AD19" s="20">
        <f>IF(Y19="…..........",0,VLOOKUP(X19,Domande!$D$3:$J$1936,7,0))</f>
        <v>0</v>
      </c>
      <c r="AE19" s="21">
        <f t="shared" si="15"/>
        <v>0</v>
      </c>
    </row>
    <row r="20" spans="12:31" ht="14.45" hidden="1" x14ac:dyDescent="0.35">
      <c r="V20" s="7" t="s">
        <v>2</v>
      </c>
      <c r="W20" s="8" t="s">
        <v>239</v>
      </c>
      <c r="X20" s="9" t="str">
        <f t="shared" si="7"/>
        <v>I.19</v>
      </c>
      <c r="Y20" s="10" t="str">
        <f>IF(TYPE(VLOOKUP(X20,Domande!$D$2:$F$1957,2,0))=16,"…..........",VLOOKUP(X20,Domande!$D$2:$F$1957,2,0))</f>
        <v>…..........</v>
      </c>
      <c r="Z20" s="20">
        <f t="shared" si="8"/>
        <v>0</v>
      </c>
      <c r="AA20" s="21">
        <f t="shared" si="3"/>
        <v>0</v>
      </c>
      <c r="AB20" s="20">
        <f>IF(Y20="…..........",0,VLOOKUP(X20,Domande!$D$3:$I$1936,6,0))</f>
        <v>0</v>
      </c>
      <c r="AC20" s="20">
        <f t="shared" si="14"/>
        <v>0</v>
      </c>
      <c r="AD20" s="20">
        <f>IF(Y20="…..........",0,VLOOKUP(X20,Domande!$D$3:$J$1936,7,0))</f>
        <v>0</v>
      </c>
      <c r="AE20" s="21">
        <f t="shared" si="15"/>
        <v>0</v>
      </c>
    </row>
    <row r="21" spans="12:31" ht="14.45" hidden="1" x14ac:dyDescent="0.35">
      <c r="V21" s="7" t="s">
        <v>2</v>
      </c>
      <c r="W21" s="8" t="s">
        <v>240</v>
      </c>
      <c r="X21" s="9" t="str">
        <f t="shared" si="7"/>
        <v>I.20</v>
      </c>
      <c r="Y21" s="10" t="str">
        <f>IF(TYPE(VLOOKUP(X21,Domande!$D$2:$F$1957,2,0))=16,"…..........",VLOOKUP(X21,Domande!$D$2:$F$1957,2,0))</f>
        <v>…..........</v>
      </c>
      <c r="Z21" s="20">
        <f t="shared" si="8"/>
        <v>0</v>
      </c>
      <c r="AA21" s="21">
        <f t="shared" si="3"/>
        <v>0</v>
      </c>
      <c r="AB21" s="20">
        <f>IF(Y21="…..........",0,VLOOKUP(X21,Domande!$D$3:$I$1936,6,0))</f>
        <v>0</v>
      </c>
      <c r="AC21" s="20">
        <f t="shared" si="14"/>
        <v>0</v>
      </c>
      <c r="AD21" s="20">
        <f>IF(Y21="…..........",0,VLOOKUP(X21,Domande!$D$3:$J$1936,7,0))</f>
        <v>0</v>
      </c>
      <c r="AE21" s="21">
        <f t="shared" si="15"/>
        <v>0</v>
      </c>
    </row>
    <row r="22" spans="12:31" ht="14.45" x14ac:dyDescent="0.35">
      <c r="V22" s="11" t="s">
        <v>38</v>
      </c>
      <c r="W22" s="12" t="s">
        <v>3</v>
      </c>
      <c r="X22" s="13" t="str">
        <f t="shared" ref="X22:X53" si="16">+CONCATENATE(V22,".",W22)</f>
        <v>II.01</v>
      </c>
      <c r="Y22" s="14" t="str">
        <f>IF(TYPE(VLOOKUP(X22,Domande!$D$2:$F$1957,2,0))=16,"…..........",VLOOKUP(X22,Domande!$D$2:$F$1957,2,0))</f>
        <v>In che modo avviene il processo di raccolta delle misure? (+ opzioni possibili)</v>
      </c>
      <c r="Z22" s="22">
        <f t="shared" ref="Z22:Z53" si="17">IF(Y22="…..........",0,IF(VLOOKUP(V22,$A$2:$B$8,2,0)=0,0,1/VLOOKUP(V22,$A$2:$B$8,2,0)))</f>
        <v>0.16666666666666666</v>
      </c>
      <c r="AA22" s="23">
        <f t="shared" si="3"/>
        <v>0.16666666666666666</v>
      </c>
      <c r="AB22" s="22">
        <f>IF(Y22="…..........",0,VLOOKUP(X22,Domande!$D$3:$I$1936,6,0))</f>
        <v>1</v>
      </c>
      <c r="AC22" s="22">
        <f t="shared" si="14"/>
        <v>0.16666666666666666</v>
      </c>
      <c r="AD22" s="22">
        <f>IF(Y22="…..........",0,VLOOKUP(X22,Domande!$D$3:$J$1936,7,0))</f>
        <v>1</v>
      </c>
      <c r="AE22" s="23">
        <f t="shared" si="15"/>
        <v>0.16666666666666666</v>
      </c>
    </row>
    <row r="23" spans="12:31" ht="14.45" x14ac:dyDescent="0.35">
      <c r="V23" s="11" t="s">
        <v>38</v>
      </c>
      <c r="W23" s="12" t="s">
        <v>4</v>
      </c>
      <c r="X23" s="13" t="str">
        <f t="shared" si="16"/>
        <v>II.02</v>
      </c>
      <c r="Y23" s="14" t="str">
        <f>IF(TYPE(VLOOKUP(X23,Domande!$D$2:$F$1957,2,0))=16,"…..........",VLOOKUP(X23,Domande!$D$2:$F$1957,2,0))</f>
        <v>Quali sono le modalità di monitoraggio e di confronto periodico in corso d'anno?</v>
      </c>
      <c r="Z23" s="22">
        <f t="shared" si="17"/>
        <v>0.16666666666666666</v>
      </c>
      <c r="AA23" s="23">
        <f t="shared" si="3"/>
        <v>0.16666666666666666</v>
      </c>
      <c r="AB23" s="22">
        <f>IF(Y23="…..........",0,VLOOKUP(X23,Domande!$D$3:$I$1936,6,0))</f>
        <v>1</v>
      </c>
      <c r="AC23" s="22">
        <f t="shared" si="14"/>
        <v>0.16666666666666666</v>
      </c>
      <c r="AD23" s="22">
        <f>IF(Y23="…..........",0,VLOOKUP(X23,Domande!$D$3:$J$1936,7,0))</f>
        <v>1</v>
      </c>
      <c r="AE23" s="23">
        <f t="shared" si="15"/>
        <v>0.16666666666666666</v>
      </c>
    </row>
    <row r="24" spans="12:31" ht="14.45" x14ac:dyDescent="0.35">
      <c r="V24" s="11" t="s">
        <v>38</v>
      </c>
      <c r="W24" s="12" t="s">
        <v>13</v>
      </c>
      <c r="X24" s="13" t="str">
        <f t="shared" si="16"/>
        <v>II.03</v>
      </c>
      <c r="Y24" s="14" t="str">
        <f>IF(TYPE(VLOOKUP(X24,Domande!$D$2:$F$1957,2,0))=16,"…..........",VLOOKUP(X24,Domande!$D$2:$F$1957,2,0))</f>
        <v>In sede di misurazione, le risultanze a consuntivo presentano una situazione sufficientemente diversificata o sono tutte appiattite verso il 100%?</v>
      </c>
      <c r="Z24" s="22">
        <f t="shared" si="17"/>
        <v>0.16666666666666666</v>
      </c>
      <c r="AA24" s="23">
        <f t="shared" si="3"/>
        <v>0.16666666666666666</v>
      </c>
      <c r="AB24" s="22">
        <f>IF(Y24="…..........",0,VLOOKUP(X24,Domande!$D$3:$I$1936,6,0))</f>
        <v>1</v>
      </c>
      <c r="AC24" s="22">
        <f t="shared" si="14"/>
        <v>0.16666666666666666</v>
      </c>
      <c r="AD24" s="22">
        <f>IF(Y24="…..........",0,VLOOKUP(X24,Domande!$D$3:$J$1936,7,0))</f>
        <v>0.3</v>
      </c>
      <c r="AE24" s="23">
        <f t="shared" si="15"/>
        <v>4.9999999999999996E-2</v>
      </c>
    </row>
    <row r="25" spans="12:31" ht="14.45" x14ac:dyDescent="0.35">
      <c r="V25" s="11" t="s">
        <v>38</v>
      </c>
      <c r="W25" s="12" t="s">
        <v>15</v>
      </c>
      <c r="X25" s="13" t="str">
        <f t="shared" si="16"/>
        <v>II.04</v>
      </c>
      <c r="Y25" s="14" t="str">
        <f>IF(TYPE(VLOOKUP(X25,Domande!$D$2:$F$1957,2,0))=16,"…..........",VLOOKUP(X25,Domande!$D$2:$F$1957,2,0))</f>
        <v>Esiste una fase di valutazione strutturata, collegata alla fase di misurazione ma da essa distinta, che consente di esprimere un giudizio qualitativo e sintetico a partire proprio dai livelli di performance misurata?</v>
      </c>
      <c r="Z25" s="22">
        <f t="shared" si="17"/>
        <v>0.16666666666666666</v>
      </c>
      <c r="AA25" s="23">
        <f t="shared" si="3"/>
        <v>0.16666666666666666</v>
      </c>
      <c r="AB25" s="22">
        <f>IF(Y25="…..........",0,VLOOKUP(X25,Domande!$D$3:$I$1936,6,0))</f>
        <v>1</v>
      </c>
      <c r="AC25" s="22">
        <f t="shared" si="14"/>
        <v>0.16666666666666666</v>
      </c>
      <c r="AD25" s="22">
        <f>IF(Y25="…..........",0,VLOOKUP(X25,Domande!$D$3:$J$1936,7,0))</f>
        <v>1</v>
      </c>
      <c r="AE25" s="23">
        <f t="shared" si="15"/>
        <v>0.16666666666666666</v>
      </c>
    </row>
    <row r="26" spans="12:31" ht="14.45" x14ac:dyDescent="0.35">
      <c r="V26" s="11" t="s">
        <v>38</v>
      </c>
      <c r="W26" s="12" t="s">
        <v>17</v>
      </c>
      <c r="X26" s="13" t="str">
        <f t="shared" si="16"/>
        <v>II.05</v>
      </c>
      <c r="Y26" s="14" t="str">
        <f>IF(TYPE(VLOOKUP(X26,Domande!$D$2:$F$1957,2,0))=16,"…..........",VLOOKUP(X26,Domande!$D$2:$F$1957,2,0))</f>
        <v>Con quale modalità avviene la valutazione? Oltre al Controllo di gestione, quali soggetti vengono coinvolti nell'analisi dell'andamento degli obiettivi e dei Report concernenti la performance organizzativa? (+ opzioni possibili)</v>
      </c>
      <c r="Z26" s="22">
        <f t="shared" si="17"/>
        <v>0.16666666666666666</v>
      </c>
      <c r="AA26" s="23">
        <f t="shared" si="3"/>
        <v>0.16666666666666666</v>
      </c>
      <c r="AB26" s="22">
        <f>IF(Y26="…..........",0,VLOOKUP(X26,Domande!$D$3:$I$1936,6,0))</f>
        <v>1</v>
      </c>
      <c r="AC26" s="22">
        <f t="shared" si="14"/>
        <v>0.16666666666666666</v>
      </c>
      <c r="AD26" s="22">
        <f>IF(Y26="…..........",0,VLOOKUP(X26,Domande!$D$3:$J$1936,7,0))</f>
        <v>0.75</v>
      </c>
      <c r="AE26" s="23">
        <f t="shared" si="15"/>
        <v>0.125</v>
      </c>
    </row>
    <row r="27" spans="12:31" ht="14.45" x14ac:dyDescent="0.35">
      <c r="V27" s="11" t="s">
        <v>38</v>
      </c>
      <c r="W27" s="12" t="s">
        <v>34</v>
      </c>
      <c r="X27" s="13" t="str">
        <f t="shared" si="16"/>
        <v>II.06</v>
      </c>
      <c r="Y27" s="14" t="str">
        <f>IF(TYPE(VLOOKUP(X27,Domande!$D$2:$F$1957,2,0))=16,"…..........",VLOOKUP(X27,Domande!$D$2:$F$1957,2,0))</f>
        <v>I momenti di misurazione e valutazione avvengono in maniera tempestiva rispetto alle tempistiche previste nel SMVP?</v>
      </c>
      <c r="Z27" s="22">
        <f t="shared" si="17"/>
        <v>0.16666666666666666</v>
      </c>
      <c r="AA27" s="23">
        <f t="shared" si="3"/>
        <v>0.16666666666666666</v>
      </c>
      <c r="AB27" s="22">
        <f>IF(Y27="…..........",0,VLOOKUP(X27,Domande!$D$3:$I$1936,6,0))</f>
        <v>1</v>
      </c>
      <c r="AC27" s="22">
        <f t="shared" si="14"/>
        <v>0.16666666666666666</v>
      </c>
      <c r="AD27" s="22">
        <f>IF(Y27="…..........",0,VLOOKUP(X27,Domande!$D$3:$J$1936,7,0))</f>
        <v>1</v>
      </c>
      <c r="AE27" s="23">
        <f t="shared" si="15"/>
        <v>0.16666666666666666</v>
      </c>
    </row>
    <row r="28" spans="12:31" ht="14.45" hidden="1" x14ac:dyDescent="0.35">
      <c r="V28" s="11" t="s">
        <v>38</v>
      </c>
      <c r="W28" s="12" t="s">
        <v>35</v>
      </c>
      <c r="X28" s="13" t="str">
        <f t="shared" si="16"/>
        <v>II.07</v>
      </c>
      <c r="Y28" s="14" t="str">
        <f>IF(TYPE(VLOOKUP(X28,Domande!$D$2:$F$1957,2,0))=16,"…..........",VLOOKUP(X28,Domande!$D$2:$F$1957,2,0))</f>
        <v>…..........</v>
      </c>
      <c r="Z28" s="22">
        <f t="shared" si="17"/>
        <v>0</v>
      </c>
      <c r="AA28" s="23">
        <f t="shared" si="3"/>
        <v>0</v>
      </c>
      <c r="AB28" s="22">
        <f>IF(Y28="…..........",0,VLOOKUP(X28,Domande!$D$3:$I$1936,6,0))</f>
        <v>0</v>
      </c>
      <c r="AC28" s="22">
        <f t="shared" si="14"/>
        <v>0</v>
      </c>
      <c r="AD28" s="20">
        <f>IF(Y28="…..........",0,VLOOKUP(X28,Domande!$D$3:$J$1936,7,0))</f>
        <v>0</v>
      </c>
      <c r="AE28" s="21">
        <f t="shared" si="15"/>
        <v>0</v>
      </c>
    </row>
    <row r="29" spans="12:31" ht="14.45" hidden="1" x14ac:dyDescent="0.35">
      <c r="V29" s="11" t="s">
        <v>38</v>
      </c>
      <c r="W29" s="12" t="s">
        <v>36</v>
      </c>
      <c r="X29" s="13" t="str">
        <f t="shared" si="16"/>
        <v>II.08</v>
      </c>
      <c r="Y29" s="14" t="str">
        <f>IF(TYPE(VLOOKUP(X29,Domande!$D$2:$F$1957,2,0))=16,"…..........",VLOOKUP(X29,Domande!$D$2:$F$1957,2,0))</f>
        <v>…..........</v>
      </c>
      <c r="Z29" s="22">
        <f t="shared" si="17"/>
        <v>0</v>
      </c>
      <c r="AA29" s="23">
        <f t="shared" si="3"/>
        <v>0</v>
      </c>
      <c r="AB29" s="22">
        <f>IF(Y29="…..........",0,VLOOKUP(X29,Domande!$D$3:$I$1936,6,0))</f>
        <v>0</v>
      </c>
      <c r="AC29" s="22">
        <f t="shared" si="14"/>
        <v>0</v>
      </c>
      <c r="AD29" s="20">
        <f>IF(Y29="…..........",0,VLOOKUP(X29,Domande!$D$3:$J$1936,7,0))</f>
        <v>0</v>
      </c>
      <c r="AE29" s="21">
        <f t="shared" si="15"/>
        <v>0</v>
      </c>
    </row>
    <row r="30" spans="12:31" ht="14.45" hidden="1" x14ac:dyDescent="0.35">
      <c r="V30" s="11" t="s">
        <v>38</v>
      </c>
      <c r="W30" s="12" t="s">
        <v>37</v>
      </c>
      <c r="X30" s="13" t="str">
        <f t="shared" si="16"/>
        <v>II.09</v>
      </c>
      <c r="Y30" s="14" t="str">
        <f>IF(TYPE(VLOOKUP(X30,Domande!$D$2:$F$1957,2,0))=16,"…..........",VLOOKUP(X30,Domande!$D$2:$F$1957,2,0))</f>
        <v>…..........</v>
      </c>
      <c r="Z30" s="22">
        <f t="shared" si="17"/>
        <v>0</v>
      </c>
      <c r="AA30" s="23">
        <f t="shared" si="3"/>
        <v>0</v>
      </c>
      <c r="AB30" s="22">
        <f>IF(Y30="…..........",0,VLOOKUP(X30,Domande!$D$3:$I$1936,6,0))</f>
        <v>0</v>
      </c>
      <c r="AC30" s="22">
        <f t="shared" si="14"/>
        <v>0</v>
      </c>
      <c r="AD30" s="20">
        <f>IF(Y30="…..........",0,VLOOKUP(X30,Domande!$D$3:$J$1936,7,0))</f>
        <v>0</v>
      </c>
      <c r="AE30" s="21">
        <f t="shared" si="15"/>
        <v>0</v>
      </c>
    </row>
    <row r="31" spans="12:31" ht="14.45" hidden="1" x14ac:dyDescent="0.35">
      <c r="L31" s="180"/>
      <c r="V31" s="11" t="s">
        <v>38</v>
      </c>
      <c r="W31" s="12" t="s">
        <v>230</v>
      </c>
      <c r="X31" s="13" t="str">
        <f t="shared" si="16"/>
        <v>II.10</v>
      </c>
      <c r="Y31" s="14" t="str">
        <f>IF(TYPE(VLOOKUP(X31,Domande!$D$2:$F$1957,2,0))=16,"…..........",VLOOKUP(X31,Domande!$D$2:$F$1957,2,0))</f>
        <v>…..........</v>
      </c>
      <c r="Z31" s="22">
        <f t="shared" si="17"/>
        <v>0</v>
      </c>
      <c r="AA31" s="23">
        <f t="shared" si="3"/>
        <v>0</v>
      </c>
      <c r="AB31" s="22">
        <f>IF(Y31="…..........",0,VLOOKUP(X31,Domande!$D$3:$I$1936,6,0))</f>
        <v>0</v>
      </c>
      <c r="AC31" s="22">
        <f t="shared" si="14"/>
        <v>0</v>
      </c>
      <c r="AD31" s="20">
        <f>IF(Y31="…..........",0,VLOOKUP(X31,Domande!$D$3:$J$1936,7,0))</f>
        <v>0</v>
      </c>
      <c r="AE31" s="21">
        <f t="shared" si="15"/>
        <v>0</v>
      </c>
    </row>
    <row r="32" spans="12:31" ht="14.45" hidden="1" x14ac:dyDescent="0.35">
      <c r="L32" s="180"/>
      <c r="V32" s="11" t="s">
        <v>38</v>
      </c>
      <c r="W32" s="12" t="s">
        <v>231</v>
      </c>
      <c r="X32" s="13" t="str">
        <f t="shared" si="16"/>
        <v>II.11</v>
      </c>
      <c r="Y32" s="14" t="str">
        <f>IF(TYPE(VLOOKUP(X32,Domande!$D$2:$F$1957,2,0))=16,"…..........",VLOOKUP(X32,Domande!$D$2:$F$1957,2,0))</f>
        <v>…..........</v>
      </c>
      <c r="Z32" s="22">
        <f t="shared" si="17"/>
        <v>0</v>
      </c>
      <c r="AA32" s="23">
        <f t="shared" si="3"/>
        <v>0</v>
      </c>
      <c r="AB32" s="22">
        <f>IF(Y32="…..........",0,VLOOKUP(X32,Domande!$D$3:$I$1936,6,0))</f>
        <v>0</v>
      </c>
      <c r="AC32" s="22">
        <f t="shared" si="14"/>
        <v>0</v>
      </c>
      <c r="AD32" s="20">
        <f>IF(Y32="…..........",0,VLOOKUP(X32,Domande!$D$3:$J$1936,7,0))</f>
        <v>0</v>
      </c>
      <c r="AE32" s="21">
        <f t="shared" si="15"/>
        <v>0</v>
      </c>
    </row>
    <row r="33" spans="22:31" ht="14.45" hidden="1" x14ac:dyDescent="0.35">
      <c r="V33" s="11" t="s">
        <v>38</v>
      </c>
      <c r="W33" s="12" t="s">
        <v>232</v>
      </c>
      <c r="X33" s="13" t="str">
        <f t="shared" si="16"/>
        <v>II.12</v>
      </c>
      <c r="Y33" s="14" t="str">
        <f>IF(TYPE(VLOOKUP(X33,Domande!$D$2:$F$1957,2,0))=16,"…..........",VLOOKUP(X33,Domande!$D$2:$F$1957,2,0))</f>
        <v>…..........</v>
      </c>
      <c r="Z33" s="22">
        <f t="shared" si="17"/>
        <v>0</v>
      </c>
      <c r="AA33" s="23">
        <f t="shared" si="3"/>
        <v>0</v>
      </c>
      <c r="AB33" s="22">
        <f>IF(Y33="…..........",0,VLOOKUP(X33,Domande!$D$3:$I$1936,6,0))</f>
        <v>0</v>
      </c>
      <c r="AC33" s="22">
        <f t="shared" si="14"/>
        <v>0</v>
      </c>
      <c r="AD33" s="20">
        <f>IF(Y33="…..........",0,VLOOKUP(X33,Domande!$D$3:$J$1936,7,0))</f>
        <v>0</v>
      </c>
      <c r="AE33" s="21">
        <f t="shared" si="15"/>
        <v>0</v>
      </c>
    </row>
    <row r="34" spans="22:31" ht="14.45" hidden="1" x14ac:dyDescent="0.35">
      <c r="V34" s="11" t="s">
        <v>38</v>
      </c>
      <c r="W34" s="12" t="s">
        <v>233</v>
      </c>
      <c r="X34" s="13" t="str">
        <f t="shared" si="16"/>
        <v>II.13</v>
      </c>
      <c r="Y34" s="14" t="str">
        <f>IF(TYPE(VLOOKUP(X34,Domande!$D$2:$F$1957,2,0))=16,"…..........",VLOOKUP(X34,Domande!$D$2:$F$1957,2,0))</f>
        <v>…..........</v>
      </c>
      <c r="Z34" s="22">
        <f t="shared" si="17"/>
        <v>0</v>
      </c>
      <c r="AA34" s="23">
        <f t="shared" si="3"/>
        <v>0</v>
      </c>
      <c r="AB34" s="22">
        <f>IF(Y34="…..........",0,VLOOKUP(X34,Domande!$D$3:$I$1936,6,0))</f>
        <v>0</v>
      </c>
      <c r="AC34" s="22">
        <f t="shared" si="14"/>
        <v>0</v>
      </c>
      <c r="AD34" s="20">
        <f>IF(Y34="…..........",0,VLOOKUP(X34,Domande!$D$3:$J$1936,7,0))</f>
        <v>0</v>
      </c>
      <c r="AE34" s="21">
        <f t="shared" si="15"/>
        <v>0</v>
      </c>
    </row>
    <row r="35" spans="22:31" ht="14.45" hidden="1" x14ac:dyDescent="0.35">
      <c r="V35" s="11" t="s">
        <v>38</v>
      </c>
      <c r="W35" s="12" t="s">
        <v>234</v>
      </c>
      <c r="X35" s="13" t="str">
        <f t="shared" si="16"/>
        <v>II.14</v>
      </c>
      <c r="Y35" s="14" t="str">
        <f>IF(TYPE(VLOOKUP(X35,Domande!$D$2:$F$1957,2,0))=16,"…..........",VLOOKUP(X35,Domande!$D$2:$F$1957,2,0))</f>
        <v>…..........</v>
      </c>
      <c r="Z35" s="22">
        <f t="shared" si="17"/>
        <v>0</v>
      </c>
      <c r="AA35" s="23">
        <f t="shared" si="3"/>
        <v>0</v>
      </c>
      <c r="AB35" s="22">
        <f>IF(Y35="…..........",0,VLOOKUP(X35,Domande!$D$3:$I$1936,6,0))</f>
        <v>0</v>
      </c>
      <c r="AC35" s="22">
        <f t="shared" si="14"/>
        <v>0</v>
      </c>
      <c r="AD35" s="20">
        <f>IF(Y35="…..........",0,VLOOKUP(X35,Domande!$D$3:$J$1936,7,0))</f>
        <v>0</v>
      </c>
      <c r="AE35" s="21">
        <f t="shared" si="15"/>
        <v>0</v>
      </c>
    </row>
    <row r="36" spans="22:31" ht="14.45" hidden="1" x14ac:dyDescent="0.35">
      <c r="V36" s="11" t="s">
        <v>38</v>
      </c>
      <c r="W36" s="12" t="s">
        <v>235</v>
      </c>
      <c r="X36" s="13" t="str">
        <f t="shared" si="16"/>
        <v>II.15</v>
      </c>
      <c r="Y36" s="14" t="str">
        <f>IF(TYPE(VLOOKUP(X36,Domande!$D$2:$F$1957,2,0))=16,"…..........",VLOOKUP(X36,Domande!$D$2:$F$1957,2,0))</f>
        <v>…..........</v>
      </c>
      <c r="Z36" s="22">
        <f t="shared" si="17"/>
        <v>0</v>
      </c>
      <c r="AA36" s="23">
        <f t="shared" si="3"/>
        <v>0</v>
      </c>
      <c r="AB36" s="22">
        <f>IF(Y36="…..........",0,VLOOKUP(X36,Domande!$D$3:$I$1936,6,0))</f>
        <v>0</v>
      </c>
      <c r="AC36" s="22">
        <f t="shared" si="14"/>
        <v>0</v>
      </c>
      <c r="AD36" s="20">
        <f>IF(Y36="…..........",0,VLOOKUP(X36,Domande!$D$3:$J$1936,7,0))</f>
        <v>0</v>
      </c>
      <c r="AE36" s="21">
        <f t="shared" si="15"/>
        <v>0</v>
      </c>
    </row>
    <row r="37" spans="22:31" ht="14.45" hidden="1" x14ac:dyDescent="0.35">
      <c r="V37" s="11" t="s">
        <v>38</v>
      </c>
      <c r="W37" s="12" t="s">
        <v>236</v>
      </c>
      <c r="X37" s="13" t="str">
        <f t="shared" si="16"/>
        <v>II.16</v>
      </c>
      <c r="Y37" s="14" t="str">
        <f>IF(TYPE(VLOOKUP(X37,Domande!$D$2:$F$1957,2,0))=16,"…..........",VLOOKUP(X37,Domande!$D$2:$F$1957,2,0))</f>
        <v>…..........</v>
      </c>
      <c r="Z37" s="22">
        <f t="shared" si="17"/>
        <v>0</v>
      </c>
      <c r="AA37" s="23">
        <f t="shared" si="3"/>
        <v>0</v>
      </c>
      <c r="AB37" s="22">
        <f>IF(Y37="…..........",0,VLOOKUP(X37,Domande!$D$3:$I$1936,6,0))</f>
        <v>0</v>
      </c>
      <c r="AC37" s="22">
        <f t="shared" si="14"/>
        <v>0</v>
      </c>
      <c r="AD37" s="20">
        <f>IF(Y37="…..........",0,VLOOKUP(X37,Domande!$D$3:$J$1936,7,0))</f>
        <v>0</v>
      </c>
      <c r="AE37" s="21">
        <f t="shared" si="15"/>
        <v>0</v>
      </c>
    </row>
    <row r="38" spans="22:31" ht="14.45" hidden="1" x14ac:dyDescent="0.35">
      <c r="V38" s="11" t="s">
        <v>38</v>
      </c>
      <c r="W38" s="12" t="s">
        <v>237</v>
      </c>
      <c r="X38" s="13" t="str">
        <f t="shared" si="16"/>
        <v>II.17</v>
      </c>
      <c r="Y38" s="14" t="str">
        <f>IF(TYPE(VLOOKUP(X38,Domande!$D$2:$F$1957,2,0))=16,"…..........",VLOOKUP(X38,Domande!$D$2:$F$1957,2,0))</f>
        <v>…..........</v>
      </c>
      <c r="Z38" s="22">
        <f t="shared" si="17"/>
        <v>0</v>
      </c>
      <c r="AA38" s="23">
        <f t="shared" si="3"/>
        <v>0</v>
      </c>
      <c r="AB38" s="22">
        <f>IF(Y38="…..........",0,VLOOKUP(X38,Domande!$D$3:$I$1936,6,0))</f>
        <v>0</v>
      </c>
      <c r="AC38" s="22">
        <f t="shared" si="14"/>
        <v>0</v>
      </c>
      <c r="AD38" s="20">
        <f>IF(Y38="…..........",0,VLOOKUP(X38,Domande!$D$3:$J$1936,7,0))</f>
        <v>0</v>
      </c>
      <c r="AE38" s="21">
        <f t="shared" si="15"/>
        <v>0</v>
      </c>
    </row>
    <row r="39" spans="22:31" ht="14.45" hidden="1" x14ac:dyDescent="0.35">
      <c r="V39" s="11" t="s">
        <v>38</v>
      </c>
      <c r="W39" s="12" t="s">
        <v>238</v>
      </c>
      <c r="X39" s="13" t="str">
        <f t="shared" si="16"/>
        <v>II.18</v>
      </c>
      <c r="Y39" s="14" t="str">
        <f>IF(TYPE(VLOOKUP(X39,Domande!$D$2:$F$1957,2,0))=16,"…..........",VLOOKUP(X39,Domande!$D$2:$F$1957,2,0))</f>
        <v>…..........</v>
      </c>
      <c r="Z39" s="22">
        <f t="shared" si="17"/>
        <v>0</v>
      </c>
      <c r="AA39" s="23">
        <f t="shared" si="3"/>
        <v>0</v>
      </c>
      <c r="AB39" s="22">
        <f>IF(Y39="…..........",0,VLOOKUP(X39,Domande!$D$3:$I$1936,6,0))</f>
        <v>0</v>
      </c>
      <c r="AC39" s="22">
        <f t="shared" si="14"/>
        <v>0</v>
      </c>
      <c r="AD39" s="20">
        <f>IF(Y39="…..........",0,VLOOKUP(X39,Domande!$D$3:$J$1936,7,0))</f>
        <v>0</v>
      </c>
      <c r="AE39" s="21">
        <f t="shared" si="15"/>
        <v>0</v>
      </c>
    </row>
    <row r="40" spans="22:31" ht="14.45" hidden="1" x14ac:dyDescent="0.35">
      <c r="V40" s="11" t="s">
        <v>38</v>
      </c>
      <c r="W40" s="12" t="s">
        <v>239</v>
      </c>
      <c r="X40" s="13" t="str">
        <f t="shared" si="16"/>
        <v>II.19</v>
      </c>
      <c r="Y40" s="14" t="str">
        <f>IF(TYPE(VLOOKUP(X40,Domande!$D$2:$F$1957,2,0))=16,"…..........",VLOOKUP(X40,Domande!$D$2:$F$1957,2,0))</f>
        <v>…..........</v>
      </c>
      <c r="Z40" s="22">
        <f t="shared" si="17"/>
        <v>0</v>
      </c>
      <c r="AA40" s="23">
        <f t="shared" si="3"/>
        <v>0</v>
      </c>
      <c r="AB40" s="22">
        <f>IF(Y40="…..........",0,VLOOKUP(X40,Domande!$D$3:$I$1936,6,0))</f>
        <v>0</v>
      </c>
      <c r="AC40" s="22">
        <f t="shared" si="14"/>
        <v>0</v>
      </c>
      <c r="AD40" s="20">
        <f>IF(Y40="…..........",0,VLOOKUP(X40,Domande!$D$3:$J$1936,7,0))</f>
        <v>0</v>
      </c>
      <c r="AE40" s="21">
        <f t="shared" si="15"/>
        <v>0</v>
      </c>
    </row>
    <row r="41" spans="22:31" ht="14.45" hidden="1" x14ac:dyDescent="0.35">
      <c r="V41" s="11" t="s">
        <v>38</v>
      </c>
      <c r="W41" s="12" t="s">
        <v>240</v>
      </c>
      <c r="X41" s="13" t="str">
        <f t="shared" si="16"/>
        <v>II.20</v>
      </c>
      <c r="Y41" s="14" t="str">
        <f>IF(TYPE(VLOOKUP(X41,Domande!$D$2:$F$1957,2,0))=16,"…..........",VLOOKUP(X41,Domande!$D$2:$F$1957,2,0))</f>
        <v>…..........</v>
      </c>
      <c r="Z41" s="22">
        <f t="shared" si="17"/>
        <v>0</v>
      </c>
      <c r="AA41" s="23">
        <f t="shared" si="3"/>
        <v>0</v>
      </c>
      <c r="AB41" s="22">
        <f>IF(Y41="…..........",0,VLOOKUP(X41,Domande!$D$3:$I$1936,6,0))</f>
        <v>0</v>
      </c>
      <c r="AC41" s="22">
        <f t="shared" si="14"/>
        <v>0</v>
      </c>
      <c r="AD41" s="20">
        <f>IF(Y41="…..........",0,VLOOKUP(X41,Domande!$D$3:$J$1936,7,0))</f>
        <v>0</v>
      </c>
      <c r="AE41" s="21">
        <f t="shared" si="15"/>
        <v>0</v>
      </c>
    </row>
    <row r="42" spans="22:31" ht="14.45" x14ac:dyDescent="0.35">
      <c r="V42" s="7" t="s">
        <v>39</v>
      </c>
      <c r="W42" s="8" t="s">
        <v>3</v>
      </c>
      <c r="X42" s="9" t="str">
        <f t="shared" si="16"/>
        <v>III.01</v>
      </c>
      <c r="Y42" s="10" t="str">
        <f>IF(TYPE(VLOOKUP(X42,Domande!$D$2:$F$1957,2,0))=16,"…..........",VLOOKUP(X42,Domande!$D$2:$F$1957,2,0))</f>
        <v>L'ente ha provveduto a predeterminare le diverse componenti che contribuiscono a definire la performance individuale in termini di risultati e comportamenti?</v>
      </c>
      <c r="Z42" s="20">
        <f t="shared" si="17"/>
        <v>0.16666666666666666</v>
      </c>
      <c r="AA42" s="21">
        <f t="shared" si="3"/>
        <v>0.16666666666666666</v>
      </c>
      <c r="AB42" s="20">
        <f>IF(Y42="…..........",0,VLOOKUP(X42,Domande!$D$3:$I$1936,6,0))</f>
        <v>1</v>
      </c>
      <c r="AC42" s="20">
        <f t="shared" si="14"/>
        <v>0.16666666666666666</v>
      </c>
      <c r="AD42" s="20">
        <f>IF(Y42="…..........",0,VLOOKUP(X42,Domande!$D$3:$J$1936,7,0))</f>
        <v>1</v>
      </c>
      <c r="AE42" s="21">
        <f t="shared" si="15"/>
        <v>0.16666666666666666</v>
      </c>
    </row>
    <row r="43" spans="22:31" ht="14.45" x14ac:dyDescent="0.35">
      <c r="V43" s="7" t="s">
        <v>39</v>
      </c>
      <c r="W43" s="8" t="s">
        <v>4</v>
      </c>
      <c r="X43" s="9" t="str">
        <f t="shared" si="16"/>
        <v>III.02</v>
      </c>
      <c r="Y43" s="10" t="str">
        <f>IF(TYPE(VLOOKUP(X43,Domande!$D$2:$F$1957,2,0))=16,"…..........",VLOOKUP(X43,Domande!$D$2:$F$1957,2,0))</f>
        <v>Gli obiettivi individuali vengono attribuiti solo al personale che ha compiti direttivi o di coordinamento (SG, dirigenti, P.O. e, al limite, Resp. Ufficio)?</v>
      </c>
      <c r="Z43" s="20">
        <f t="shared" si="17"/>
        <v>0.16666666666666666</v>
      </c>
      <c r="AA43" s="21">
        <f t="shared" si="3"/>
        <v>0.16666666666666666</v>
      </c>
      <c r="AB43" s="20">
        <f>IF(Y43="…..........",0,VLOOKUP(X43,Domande!$D$3:$I$1936,6,0))</f>
        <v>1</v>
      </c>
      <c r="AC43" s="20">
        <f t="shared" si="14"/>
        <v>0.16666666666666666</v>
      </c>
      <c r="AD43" s="20">
        <f>IF(Y43="…..........",0,VLOOKUP(X43,Domande!$D$3:$J$1936,7,0))</f>
        <v>1</v>
      </c>
      <c r="AE43" s="21">
        <f t="shared" si="15"/>
        <v>0.16666666666666666</v>
      </c>
    </row>
    <row r="44" spans="22:31" ht="14.45" x14ac:dyDescent="0.35">
      <c r="V44" s="7" t="s">
        <v>39</v>
      </c>
      <c r="W44" s="8" t="s">
        <v>13</v>
      </c>
      <c r="X44" s="9" t="str">
        <f t="shared" si="16"/>
        <v>III.03</v>
      </c>
      <c r="Y44" s="10" t="str">
        <f>IF(TYPE(VLOOKUP(X44,Domande!$D$2:$F$1957,2,0))=16,"…..........",VLOOKUP(X44,Domande!$D$2:$F$1957,2,0))</f>
        <v>Al personale non dirigenziale e non titolare di P.O. vengono chiariti in fase iniziale le aspettative e i comportamenti attesi in funzione degli obiettivi dell'ente sui quali è chiamato a contribuire?</v>
      </c>
      <c r="Z44" s="20">
        <f t="shared" si="17"/>
        <v>0.16666666666666666</v>
      </c>
      <c r="AA44" s="21">
        <f t="shared" si="3"/>
        <v>0.16666666666666666</v>
      </c>
      <c r="AB44" s="20">
        <f>IF(Y44="…..........",0,VLOOKUP(X44,Domande!$D$3:$I$1936,6,0))</f>
        <v>1</v>
      </c>
      <c r="AC44" s="20">
        <f t="shared" si="14"/>
        <v>0.16666666666666666</v>
      </c>
      <c r="AD44" s="20">
        <f>IF(Y44="…..........",0,VLOOKUP(X44,Domande!$D$3:$J$1936,7,0))</f>
        <v>0</v>
      </c>
      <c r="AE44" s="21">
        <f t="shared" si="15"/>
        <v>0</v>
      </c>
    </row>
    <row r="45" spans="22:31" ht="14.45" x14ac:dyDescent="0.35">
      <c r="V45" s="7" t="s">
        <v>39</v>
      </c>
      <c r="W45" s="8" t="s">
        <v>15</v>
      </c>
      <c r="X45" s="9" t="str">
        <f t="shared" si="16"/>
        <v>III.04</v>
      </c>
      <c r="Y45" s="10" t="str">
        <f>IF(TYPE(VLOOKUP(X45,Domande!$D$2:$F$1957,2,0))=16,"…..........",VLOOKUP(X45,Domande!$D$2:$F$1957,2,0))</f>
        <v>Quali e quanti momenti di confronto - individuali e/o di gruppo - vengono effettuati per condividere con il personale le modalità di valutazione individuale nel corso dell'anno? (+ opzioni possibili)</v>
      </c>
      <c r="Z45" s="20">
        <f t="shared" si="17"/>
        <v>0.16666666666666666</v>
      </c>
      <c r="AA45" s="21">
        <f t="shared" si="3"/>
        <v>0.16666666666666666</v>
      </c>
      <c r="AB45" s="20">
        <f>IF(Y45="…..........",0,VLOOKUP(X45,Domande!$D$3:$I$1936,6,0))</f>
        <v>1</v>
      </c>
      <c r="AC45" s="20">
        <f t="shared" si="14"/>
        <v>0.16666666666666666</v>
      </c>
      <c r="AD45" s="20">
        <f>IF(Y45="…..........",0,VLOOKUP(X45,Domande!$D$3:$J$1936,7,0))</f>
        <v>0.33300000000000002</v>
      </c>
      <c r="AE45" s="21">
        <f t="shared" ref="AE45:AE70" si="18">IF($Y45="…..........",0,AA45*AD45)</f>
        <v>5.5500000000000001E-2</v>
      </c>
    </row>
    <row r="46" spans="22:31" ht="14.45" x14ac:dyDescent="0.35">
      <c r="V46" s="7" t="s">
        <v>39</v>
      </c>
      <c r="W46" s="8" t="s">
        <v>17</v>
      </c>
      <c r="X46" s="9" t="str">
        <f t="shared" si="16"/>
        <v>III.05</v>
      </c>
      <c r="Y46" s="10" t="str">
        <f>IF(TYPE(VLOOKUP(X46,Domande!$D$2:$F$1957,2,0))=16,"…..........",VLOOKUP(X46,Domande!$D$2:$F$1957,2,0))</f>
        <v>E' stato definito (e viene annualmente verificato) un Dizionario dei fattori di valutazione dei comportamenti?</v>
      </c>
      <c r="Z46" s="20">
        <f t="shared" si="17"/>
        <v>0.16666666666666666</v>
      </c>
      <c r="AA46" s="21">
        <f t="shared" si="3"/>
        <v>0.16666666666666666</v>
      </c>
      <c r="AB46" s="20">
        <f>IF(Y46="…..........",0,VLOOKUP(X46,Domande!$D$3:$I$1936,6,0))</f>
        <v>1</v>
      </c>
      <c r="AC46" s="20">
        <f t="shared" si="14"/>
        <v>0.16666666666666666</v>
      </c>
      <c r="AD46" s="20">
        <f>IF(Y46="…..........",0,VLOOKUP(X46,Domande!$D$3:$J$1936,7,0))</f>
        <v>1</v>
      </c>
      <c r="AE46" s="21">
        <f t="shared" si="18"/>
        <v>0.16666666666666666</v>
      </c>
    </row>
    <row r="47" spans="22:31" ht="14.45" x14ac:dyDescent="0.35">
      <c r="V47" s="7" t="s">
        <v>39</v>
      </c>
      <c r="W47" s="8" t="s">
        <v>34</v>
      </c>
      <c r="X47" s="9" t="str">
        <f t="shared" si="16"/>
        <v>III.06</v>
      </c>
      <c r="Y47" s="10" t="str">
        <f>IF(TYPE(VLOOKUP(X47,Domande!$D$2:$F$1957,2,0))=16,"…..........",VLOOKUP(X47,Domande!$D$2:$F$1957,2,0))</f>
        <v>Oltre che per il sistema premiante, in che modo vengono utilizzate le risultanze della valutazione individuale? (+ opzioni possibili)</v>
      </c>
      <c r="Z47" s="20">
        <f t="shared" si="17"/>
        <v>0.16666666666666666</v>
      </c>
      <c r="AA47" s="21">
        <f t="shared" si="3"/>
        <v>0.16666666666666666</v>
      </c>
      <c r="AB47" s="20">
        <f>IF(Y47="…..........",0,VLOOKUP(X47,Domande!$D$3:$I$1936,6,0))</f>
        <v>1</v>
      </c>
      <c r="AC47" s="20">
        <f t="shared" si="14"/>
        <v>0.16666666666666666</v>
      </c>
      <c r="AD47" s="20">
        <f>IF(Y47="…..........",0,VLOOKUP(X47,Domande!$D$3:$J$1936,7,0))</f>
        <v>0</v>
      </c>
      <c r="AE47" s="21">
        <f t="shared" si="18"/>
        <v>0</v>
      </c>
    </row>
    <row r="48" spans="22:31" ht="14.45" hidden="1" x14ac:dyDescent="0.35">
      <c r="V48" s="7" t="s">
        <v>39</v>
      </c>
      <c r="W48" s="8" t="s">
        <v>35</v>
      </c>
      <c r="X48" s="9" t="str">
        <f t="shared" si="16"/>
        <v>III.07</v>
      </c>
      <c r="Y48" s="10" t="str">
        <f>IF(TYPE(VLOOKUP(X48,Domande!$D$2:$F$1957,2,0))=16,"…..........",VLOOKUP(X48,Domande!$D$2:$F$1957,2,0))</f>
        <v>…..........</v>
      </c>
      <c r="Z48" s="20">
        <f t="shared" si="17"/>
        <v>0</v>
      </c>
      <c r="AA48" s="21">
        <f t="shared" si="3"/>
        <v>0</v>
      </c>
      <c r="AB48" s="20">
        <f>IF(Y48="…..........",0,VLOOKUP(X48,Domande!$D$3:$I$1936,6,0))</f>
        <v>0</v>
      </c>
      <c r="AC48" s="20">
        <f t="shared" si="14"/>
        <v>0</v>
      </c>
      <c r="AD48" s="20">
        <f>IF(Y48="…..........",0,VLOOKUP(X48,Domande!$D$3:$J$1936,7,0))</f>
        <v>0</v>
      </c>
      <c r="AE48" s="21">
        <f t="shared" si="18"/>
        <v>0</v>
      </c>
    </row>
    <row r="49" spans="22:31" ht="14.45" hidden="1" x14ac:dyDescent="0.35">
      <c r="V49" s="7" t="s">
        <v>39</v>
      </c>
      <c r="W49" s="8" t="s">
        <v>36</v>
      </c>
      <c r="X49" s="9" t="str">
        <f t="shared" si="16"/>
        <v>III.08</v>
      </c>
      <c r="Y49" s="10" t="str">
        <f>IF(TYPE(VLOOKUP(X49,Domande!$D$2:$F$1957,2,0))=16,"…..........",VLOOKUP(X49,Domande!$D$2:$F$1957,2,0))</f>
        <v>…..........</v>
      </c>
      <c r="Z49" s="20">
        <f t="shared" si="17"/>
        <v>0</v>
      </c>
      <c r="AA49" s="21">
        <f t="shared" si="3"/>
        <v>0</v>
      </c>
      <c r="AB49" s="20">
        <f>IF(Y49="…..........",0,VLOOKUP(X49,Domande!$D$3:$I$1936,6,0))</f>
        <v>0</v>
      </c>
      <c r="AC49" s="20">
        <f t="shared" si="14"/>
        <v>0</v>
      </c>
      <c r="AD49" s="20">
        <f>IF(Y49="…..........",0,VLOOKUP(X49,Domande!$D$3:$J$1936,7,0))</f>
        <v>0</v>
      </c>
      <c r="AE49" s="21">
        <f t="shared" si="18"/>
        <v>0</v>
      </c>
    </row>
    <row r="50" spans="22:31" ht="14.45" hidden="1" x14ac:dyDescent="0.35">
      <c r="V50" s="7" t="s">
        <v>39</v>
      </c>
      <c r="W50" s="8" t="s">
        <v>37</v>
      </c>
      <c r="X50" s="9" t="str">
        <f t="shared" si="16"/>
        <v>III.09</v>
      </c>
      <c r="Y50" s="10" t="str">
        <f>IF(TYPE(VLOOKUP(X50,Domande!$D$2:$F$1957,2,0))=16,"…..........",VLOOKUP(X50,Domande!$D$2:$F$1957,2,0))</f>
        <v>…..........</v>
      </c>
      <c r="Z50" s="20">
        <f t="shared" si="17"/>
        <v>0</v>
      </c>
      <c r="AA50" s="21">
        <f t="shared" si="3"/>
        <v>0</v>
      </c>
      <c r="AB50" s="20">
        <f>IF(Y50="…..........",0,VLOOKUP(X50,Domande!$D$3:$I$1936,6,0))</f>
        <v>0</v>
      </c>
      <c r="AC50" s="20">
        <f t="shared" si="14"/>
        <v>0</v>
      </c>
      <c r="AD50" s="20">
        <f>IF(Y50="…..........",0,VLOOKUP(X50,Domande!$D$3:$J$1936,7,0))</f>
        <v>0</v>
      </c>
      <c r="AE50" s="21">
        <f t="shared" si="18"/>
        <v>0</v>
      </c>
    </row>
    <row r="51" spans="22:31" ht="14.45" hidden="1" x14ac:dyDescent="0.35">
      <c r="V51" s="7" t="s">
        <v>39</v>
      </c>
      <c r="W51" s="8" t="s">
        <v>230</v>
      </c>
      <c r="X51" s="9" t="str">
        <f t="shared" si="16"/>
        <v>III.10</v>
      </c>
      <c r="Y51" s="10" t="str">
        <f>IF(TYPE(VLOOKUP(X51,Domande!$D$2:$F$1957,2,0))=16,"…..........",VLOOKUP(X51,Domande!$D$2:$F$1957,2,0))</f>
        <v>…..........</v>
      </c>
      <c r="Z51" s="20">
        <f t="shared" si="17"/>
        <v>0</v>
      </c>
      <c r="AA51" s="21">
        <f t="shared" si="3"/>
        <v>0</v>
      </c>
      <c r="AB51" s="20">
        <f>IF(Y51="…..........",0,VLOOKUP(X51,Domande!$D$3:$I$1936,6,0))</f>
        <v>0</v>
      </c>
      <c r="AC51" s="20">
        <f t="shared" si="14"/>
        <v>0</v>
      </c>
      <c r="AD51" s="20">
        <f>IF(Y51="…..........",0,VLOOKUP(X51,Domande!$D$3:$J$1936,7,0))</f>
        <v>0</v>
      </c>
      <c r="AE51" s="21">
        <f t="shared" si="18"/>
        <v>0</v>
      </c>
    </row>
    <row r="52" spans="22:31" ht="14.45" hidden="1" x14ac:dyDescent="0.35">
      <c r="V52" s="7" t="s">
        <v>39</v>
      </c>
      <c r="W52" s="8" t="s">
        <v>231</v>
      </c>
      <c r="X52" s="9" t="str">
        <f t="shared" si="16"/>
        <v>III.11</v>
      </c>
      <c r="Y52" s="10" t="str">
        <f>IF(TYPE(VLOOKUP(X52,Domande!$D$2:$F$1957,2,0))=16,"…..........",VLOOKUP(X52,Domande!$D$2:$F$1957,2,0))</f>
        <v>…..........</v>
      </c>
      <c r="Z52" s="20">
        <f t="shared" si="17"/>
        <v>0</v>
      </c>
      <c r="AA52" s="21">
        <f t="shared" si="3"/>
        <v>0</v>
      </c>
      <c r="AB52" s="20">
        <f>IF(Y52="…..........",0,VLOOKUP(X52,Domande!$D$3:$I$1936,6,0))</f>
        <v>0</v>
      </c>
      <c r="AC52" s="20">
        <f t="shared" si="14"/>
        <v>0</v>
      </c>
      <c r="AD52" s="20">
        <f>IF(Y52="…..........",0,VLOOKUP(X52,Domande!$D$3:$J$1936,7,0))</f>
        <v>0</v>
      </c>
      <c r="AE52" s="21">
        <f t="shared" si="18"/>
        <v>0</v>
      </c>
    </row>
    <row r="53" spans="22:31" ht="14.45" hidden="1" x14ac:dyDescent="0.35">
      <c r="V53" s="7" t="s">
        <v>39</v>
      </c>
      <c r="W53" s="8" t="s">
        <v>232</v>
      </c>
      <c r="X53" s="9" t="str">
        <f t="shared" si="16"/>
        <v>III.12</v>
      </c>
      <c r="Y53" s="10" t="str">
        <f>IF(TYPE(VLOOKUP(X53,Domande!$D$2:$F$1957,2,0))=16,"…..........",VLOOKUP(X53,Domande!$D$2:$F$1957,2,0))</f>
        <v>…..........</v>
      </c>
      <c r="Z53" s="20">
        <f t="shared" si="17"/>
        <v>0</v>
      </c>
      <c r="AA53" s="21">
        <f t="shared" si="3"/>
        <v>0</v>
      </c>
      <c r="AB53" s="20">
        <f>IF(Y53="…..........",0,VLOOKUP(X53,Domande!$D$3:$I$1936,6,0))</f>
        <v>0</v>
      </c>
      <c r="AC53" s="20">
        <f t="shared" si="14"/>
        <v>0</v>
      </c>
      <c r="AD53" s="20">
        <f>IF(Y53="…..........",0,VLOOKUP(X53,Domande!$D$3:$J$1936,7,0))</f>
        <v>0</v>
      </c>
      <c r="AE53" s="21">
        <f t="shared" si="18"/>
        <v>0</v>
      </c>
    </row>
    <row r="54" spans="22:31" ht="14.45" hidden="1" x14ac:dyDescent="0.35">
      <c r="V54" s="7" t="s">
        <v>39</v>
      </c>
      <c r="W54" s="8" t="s">
        <v>233</v>
      </c>
      <c r="X54" s="9" t="str">
        <f t="shared" ref="X54:X85" si="19">+CONCATENATE(V54,".",W54)</f>
        <v>III.13</v>
      </c>
      <c r="Y54" s="10" t="str">
        <f>IF(TYPE(VLOOKUP(X54,Domande!$D$2:$F$1957,2,0))=16,"…..........",VLOOKUP(X54,Domande!$D$2:$F$1957,2,0))</f>
        <v>…..........</v>
      </c>
      <c r="Z54" s="20">
        <f t="shared" ref="Z54:Z85" si="20">IF(Y54="…..........",0,IF(VLOOKUP(V54,$A$2:$B$8,2,0)=0,0,1/VLOOKUP(V54,$A$2:$B$8,2,0)))</f>
        <v>0</v>
      </c>
      <c r="AA54" s="21">
        <f t="shared" si="3"/>
        <v>0</v>
      </c>
      <c r="AB54" s="20">
        <f>IF(Y54="…..........",0,VLOOKUP(X54,Domande!$D$3:$I$1936,6,0))</f>
        <v>0</v>
      </c>
      <c r="AC54" s="20">
        <f t="shared" si="14"/>
        <v>0</v>
      </c>
      <c r="AD54" s="20">
        <f>IF(Y54="…..........",0,VLOOKUP(X54,Domande!$D$3:$J$1936,7,0))</f>
        <v>0</v>
      </c>
      <c r="AE54" s="21">
        <f t="shared" si="18"/>
        <v>0</v>
      </c>
    </row>
    <row r="55" spans="22:31" ht="14.45" hidden="1" x14ac:dyDescent="0.35">
      <c r="V55" s="7" t="s">
        <v>39</v>
      </c>
      <c r="W55" s="8" t="s">
        <v>234</v>
      </c>
      <c r="X55" s="9" t="str">
        <f t="shared" si="19"/>
        <v>III.14</v>
      </c>
      <c r="Y55" s="10" t="str">
        <f>IF(TYPE(VLOOKUP(X55,Domande!$D$2:$F$1957,2,0))=16,"…..........",VLOOKUP(X55,Domande!$D$2:$F$1957,2,0))</f>
        <v>…..........</v>
      </c>
      <c r="Z55" s="20">
        <f t="shared" si="20"/>
        <v>0</v>
      </c>
      <c r="AA55" s="21">
        <f t="shared" si="3"/>
        <v>0</v>
      </c>
      <c r="AB55" s="20">
        <f>IF(Y55="…..........",0,VLOOKUP(X55,Domande!$D$3:$I$1936,6,0))</f>
        <v>0</v>
      </c>
      <c r="AC55" s="20">
        <f t="shared" si="14"/>
        <v>0</v>
      </c>
      <c r="AD55" s="20">
        <f>IF(Y55="…..........",0,VLOOKUP(X55,Domande!$D$3:$J$1936,7,0))</f>
        <v>0</v>
      </c>
      <c r="AE55" s="21">
        <f t="shared" si="18"/>
        <v>0</v>
      </c>
    </row>
    <row r="56" spans="22:31" ht="14.45" hidden="1" x14ac:dyDescent="0.35">
      <c r="V56" s="7" t="s">
        <v>39</v>
      </c>
      <c r="W56" s="8" t="s">
        <v>235</v>
      </c>
      <c r="X56" s="9" t="str">
        <f t="shared" si="19"/>
        <v>III.15</v>
      </c>
      <c r="Y56" s="10" t="str">
        <f>IF(TYPE(VLOOKUP(X56,Domande!$D$2:$F$1957,2,0))=16,"…..........",VLOOKUP(X56,Domande!$D$2:$F$1957,2,0))</f>
        <v>…..........</v>
      </c>
      <c r="Z56" s="20">
        <f t="shared" si="20"/>
        <v>0</v>
      </c>
      <c r="AA56" s="21">
        <f t="shared" si="3"/>
        <v>0</v>
      </c>
      <c r="AB56" s="20">
        <f>IF(Y56="…..........",0,VLOOKUP(X56,Domande!$D$3:$I$1936,6,0))</f>
        <v>0</v>
      </c>
      <c r="AC56" s="20">
        <f t="shared" si="14"/>
        <v>0</v>
      </c>
      <c r="AD56" s="20">
        <f>IF(Y56="…..........",0,VLOOKUP(X56,Domande!$D$3:$J$1936,7,0))</f>
        <v>0</v>
      </c>
      <c r="AE56" s="21">
        <f t="shared" si="18"/>
        <v>0</v>
      </c>
    </row>
    <row r="57" spans="22:31" ht="14.45" hidden="1" x14ac:dyDescent="0.35">
      <c r="V57" s="7" t="s">
        <v>39</v>
      </c>
      <c r="W57" s="8" t="s">
        <v>236</v>
      </c>
      <c r="X57" s="9" t="str">
        <f t="shared" si="19"/>
        <v>III.16</v>
      </c>
      <c r="Y57" s="10" t="str">
        <f>IF(TYPE(VLOOKUP(X57,Domande!$D$2:$F$1957,2,0))=16,"…..........",VLOOKUP(X57,Domande!$D$2:$F$1957,2,0))</f>
        <v>…..........</v>
      </c>
      <c r="Z57" s="20">
        <f t="shared" si="20"/>
        <v>0</v>
      </c>
      <c r="AA57" s="21">
        <f t="shared" si="3"/>
        <v>0</v>
      </c>
      <c r="AB57" s="20">
        <f>IF(Y57="…..........",0,VLOOKUP(X57,Domande!$D$3:$I$1936,6,0))</f>
        <v>0</v>
      </c>
      <c r="AC57" s="20">
        <f t="shared" si="14"/>
        <v>0</v>
      </c>
      <c r="AD57" s="20">
        <f>IF(Y57="…..........",0,VLOOKUP(X57,Domande!$D$3:$J$1936,7,0))</f>
        <v>0</v>
      </c>
      <c r="AE57" s="21">
        <f t="shared" si="18"/>
        <v>0</v>
      </c>
    </row>
    <row r="58" spans="22:31" ht="14.45" hidden="1" x14ac:dyDescent="0.35">
      <c r="V58" s="7" t="s">
        <v>39</v>
      </c>
      <c r="W58" s="8" t="s">
        <v>237</v>
      </c>
      <c r="X58" s="9" t="str">
        <f t="shared" si="19"/>
        <v>III.17</v>
      </c>
      <c r="Y58" s="10" t="str">
        <f>IF(TYPE(VLOOKUP(X58,Domande!$D$2:$F$1957,2,0))=16,"…..........",VLOOKUP(X58,Domande!$D$2:$F$1957,2,0))</f>
        <v>…..........</v>
      </c>
      <c r="Z58" s="20">
        <f t="shared" si="20"/>
        <v>0</v>
      </c>
      <c r="AA58" s="21">
        <f t="shared" si="3"/>
        <v>0</v>
      </c>
      <c r="AB58" s="20">
        <f>IF(Y58="…..........",0,VLOOKUP(X58,Domande!$D$3:$I$1936,6,0))</f>
        <v>0</v>
      </c>
      <c r="AC58" s="20">
        <f t="shared" si="14"/>
        <v>0</v>
      </c>
      <c r="AD58" s="20">
        <f>IF(Y58="…..........",0,VLOOKUP(X58,Domande!$D$3:$J$1936,7,0))</f>
        <v>0</v>
      </c>
      <c r="AE58" s="21">
        <f t="shared" si="18"/>
        <v>0</v>
      </c>
    </row>
    <row r="59" spans="22:31" ht="14.45" hidden="1" x14ac:dyDescent="0.35">
      <c r="V59" s="7" t="s">
        <v>39</v>
      </c>
      <c r="W59" s="8" t="s">
        <v>238</v>
      </c>
      <c r="X59" s="9" t="str">
        <f t="shared" si="19"/>
        <v>III.18</v>
      </c>
      <c r="Y59" s="10" t="str">
        <f>IF(TYPE(VLOOKUP(X59,Domande!$D$2:$F$1957,2,0))=16,"…..........",VLOOKUP(X59,Domande!$D$2:$F$1957,2,0))</f>
        <v>…..........</v>
      </c>
      <c r="Z59" s="20">
        <f t="shared" si="20"/>
        <v>0</v>
      </c>
      <c r="AA59" s="21">
        <f t="shared" si="3"/>
        <v>0</v>
      </c>
      <c r="AB59" s="20">
        <f>IF(Y59="…..........",0,VLOOKUP(X59,Domande!$D$3:$I$1936,6,0))</f>
        <v>0</v>
      </c>
      <c r="AC59" s="20">
        <f t="shared" si="14"/>
        <v>0</v>
      </c>
      <c r="AD59" s="20">
        <f>IF(Y59="…..........",0,VLOOKUP(X59,Domande!$D$3:$J$1936,7,0))</f>
        <v>0</v>
      </c>
      <c r="AE59" s="21">
        <f t="shared" si="18"/>
        <v>0</v>
      </c>
    </row>
    <row r="60" spans="22:31" ht="14.45" hidden="1" x14ac:dyDescent="0.35">
      <c r="V60" s="7" t="s">
        <v>39</v>
      </c>
      <c r="W60" s="8" t="s">
        <v>239</v>
      </c>
      <c r="X60" s="9" t="str">
        <f t="shared" si="19"/>
        <v>III.19</v>
      </c>
      <c r="Y60" s="10" t="str">
        <f>IF(TYPE(VLOOKUP(X60,Domande!$D$2:$F$1957,2,0))=16,"…..........",VLOOKUP(X60,Domande!$D$2:$F$1957,2,0))</f>
        <v>…..........</v>
      </c>
      <c r="Z60" s="20">
        <f t="shared" si="20"/>
        <v>0</v>
      </c>
      <c r="AA60" s="21">
        <f t="shared" si="3"/>
        <v>0</v>
      </c>
      <c r="AB60" s="20">
        <f>IF(Y60="…..........",0,VLOOKUP(X60,Domande!$D$3:$I$1936,6,0))</f>
        <v>0</v>
      </c>
      <c r="AC60" s="20">
        <f t="shared" si="14"/>
        <v>0</v>
      </c>
      <c r="AD60" s="20">
        <f>IF(Y60="…..........",0,VLOOKUP(X60,Domande!$D$3:$J$1936,7,0))</f>
        <v>0</v>
      </c>
      <c r="AE60" s="21">
        <f t="shared" si="18"/>
        <v>0</v>
      </c>
    </row>
    <row r="61" spans="22:31" ht="14.45" hidden="1" x14ac:dyDescent="0.35">
      <c r="V61" s="7" t="s">
        <v>39</v>
      </c>
      <c r="W61" s="8" t="s">
        <v>240</v>
      </c>
      <c r="X61" s="9" t="str">
        <f t="shared" si="19"/>
        <v>III.20</v>
      </c>
      <c r="Y61" s="10" t="str">
        <f>IF(TYPE(VLOOKUP(X61,Domande!$D$2:$F$1957,2,0))=16,"…..........",VLOOKUP(X61,Domande!$D$2:$F$1957,2,0))</f>
        <v>…..........</v>
      </c>
      <c r="Z61" s="20">
        <f t="shared" si="20"/>
        <v>0</v>
      </c>
      <c r="AA61" s="21">
        <f t="shared" si="3"/>
        <v>0</v>
      </c>
      <c r="AB61" s="20">
        <f>IF(Y61="…..........",0,VLOOKUP(X61,Domande!$D$3:$I$1936,6,0))</f>
        <v>0</v>
      </c>
      <c r="AC61" s="20">
        <f t="shared" si="14"/>
        <v>0</v>
      </c>
      <c r="AD61" s="20">
        <f>IF(Y61="…..........",0,VLOOKUP(X61,Domande!$D$3:$J$1936,7,0))</f>
        <v>0</v>
      </c>
      <c r="AE61" s="21">
        <f t="shared" si="18"/>
        <v>0</v>
      </c>
    </row>
    <row r="62" spans="22:31" ht="14.45" x14ac:dyDescent="0.35">
      <c r="V62" s="11" t="s">
        <v>40</v>
      </c>
      <c r="W62" s="12" t="s">
        <v>3</v>
      </c>
      <c r="X62" s="13" t="str">
        <f t="shared" si="19"/>
        <v>IV.01</v>
      </c>
      <c r="Y62" s="14" t="str">
        <f>IF(TYPE(VLOOKUP(X62,Domande!$D$2:$F$1957,2,0))=16,"…..........",VLOOKUP(X62,Domande!$D$2:$F$1957,2,0))</f>
        <v>In che modo viene realizzato il reporting finale agli stakeholder, destinato poi a confluire nella Relazione sulla performance?</v>
      </c>
      <c r="Z62" s="22">
        <f t="shared" si="20"/>
        <v>0.16666666666666666</v>
      </c>
      <c r="AA62" s="23">
        <f t="shared" si="3"/>
        <v>0.16666666666666666</v>
      </c>
      <c r="AB62" s="22">
        <f>IF(Y62="…..........",0,VLOOKUP(X62,Domande!$D$3:$I$1936,6,0))</f>
        <v>1</v>
      </c>
      <c r="AC62" s="22">
        <f t="shared" si="14"/>
        <v>0.16666666666666666</v>
      </c>
      <c r="AD62" s="22">
        <f>IF(Y62="…..........",0,VLOOKUP(X62,Domande!$D$3:$J$1936,7,0))</f>
        <v>1</v>
      </c>
      <c r="AE62" s="23">
        <f t="shared" si="18"/>
        <v>0.16666666666666666</v>
      </c>
    </row>
    <row r="63" spans="22:31" ht="14.45" x14ac:dyDescent="0.35">
      <c r="V63" s="11" t="s">
        <v>40</v>
      </c>
      <c r="W63" s="12" t="s">
        <v>4</v>
      </c>
      <c r="X63" s="13" t="str">
        <f t="shared" si="19"/>
        <v>IV.02</v>
      </c>
      <c r="Y63" s="14" t="str">
        <f>IF(TYPE(VLOOKUP(X63,Domande!$D$2:$F$1957,2,0))=16,"…..........",VLOOKUP(X63,Domande!$D$2:$F$1957,2,0))</f>
        <v>Esiste una corrispondenza tra i contenuti del Rapporto sui risultati e quelli della Relazione sulla performance?</v>
      </c>
      <c r="Z63" s="22">
        <f t="shared" si="20"/>
        <v>0.16666666666666666</v>
      </c>
      <c r="AA63" s="23">
        <f t="shared" si="3"/>
        <v>0.16666666666666666</v>
      </c>
      <c r="AB63" s="22">
        <f>IF(Y63="…..........",0,VLOOKUP(X63,Domande!$D$3:$I$1936,6,0))</f>
        <v>1</v>
      </c>
      <c r="AC63" s="22">
        <f t="shared" si="14"/>
        <v>0.16666666666666666</v>
      </c>
      <c r="AD63" s="22">
        <f>IF(Y63="…..........",0,VLOOKUP(X63,Domande!$D$3:$J$1936,7,0))</f>
        <v>1</v>
      </c>
      <c r="AE63" s="23">
        <f t="shared" si="18"/>
        <v>0.16666666666666666</v>
      </c>
    </row>
    <row r="64" spans="22:31" ht="14.45" x14ac:dyDescent="0.35">
      <c r="V64" s="11" t="s">
        <v>40</v>
      </c>
      <c r="W64" s="12" t="s">
        <v>13</v>
      </c>
      <c r="X64" s="13" t="str">
        <f t="shared" si="19"/>
        <v>IV.03</v>
      </c>
      <c r="Y64" s="14" t="str">
        <f>IF(TYPE(VLOOKUP(X64,Domande!$D$2:$F$1957,2,0))=16,"…..........",VLOOKUP(X64,Domande!$D$2:$F$1957,2,0))</f>
        <v>In che modo viene divulgata la Relazione sulla performance al fine di conseguire il massimo livello di trasparenza e accountability? (+ opzioni possibili)</v>
      </c>
      <c r="Z64" s="22">
        <f t="shared" si="20"/>
        <v>0.16666666666666666</v>
      </c>
      <c r="AA64" s="23">
        <f t="shared" si="3"/>
        <v>0.16666666666666666</v>
      </c>
      <c r="AB64" s="22">
        <f>IF(Y64="…..........",0,VLOOKUP(X64,Domande!$D$3:$I$1936,6,0))</f>
        <v>1</v>
      </c>
      <c r="AC64" s="22">
        <f t="shared" si="14"/>
        <v>0.16666666666666666</v>
      </c>
      <c r="AD64" s="22">
        <f>IF(Y64="…..........",0,VLOOKUP(X64,Domande!$D$3:$J$1936,7,0))</f>
        <v>0.2</v>
      </c>
      <c r="AE64" s="23">
        <f t="shared" si="18"/>
        <v>3.3333333333333333E-2</v>
      </c>
    </row>
    <row r="65" spans="22:31" ht="14.45" x14ac:dyDescent="0.35">
      <c r="V65" s="11" t="s">
        <v>40</v>
      </c>
      <c r="W65" s="12" t="s">
        <v>15</v>
      </c>
      <c r="X65" s="13" t="str">
        <f t="shared" si="19"/>
        <v>IV.04</v>
      </c>
      <c r="Y65" s="14" t="str">
        <f>IF(TYPE(VLOOKUP(X65,Domande!$D$2:$F$1957,2,0))=16,"…..........",VLOOKUP(X65,Domande!$D$2:$F$1957,2,0))</f>
        <v>Come viene gestito il Report sul controllo strategico?</v>
      </c>
      <c r="Z65" s="22">
        <f t="shared" si="20"/>
        <v>0.16666666666666666</v>
      </c>
      <c r="AA65" s="23">
        <f t="shared" si="3"/>
        <v>0.16666666666666666</v>
      </c>
      <c r="AB65" s="22">
        <f>IF(Y65="…..........",0,VLOOKUP(X65,Domande!$D$3:$I$1936,6,0))</f>
        <v>1</v>
      </c>
      <c r="AC65" s="22">
        <f t="shared" si="14"/>
        <v>0.16666666666666666</v>
      </c>
      <c r="AD65" s="22">
        <f>IF(Y65="…..........",0,VLOOKUP(X65,Domande!$D$3:$J$1936,7,0))</f>
        <v>0</v>
      </c>
      <c r="AE65" s="23">
        <f t="shared" si="18"/>
        <v>0</v>
      </c>
    </row>
    <row r="66" spans="22:31" ht="14.45" x14ac:dyDescent="0.35">
      <c r="V66" s="11" t="s">
        <v>40</v>
      </c>
      <c r="W66" s="12" t="s">
        <v>17</v>
      </c>
      <c r="X66" s="13" t="str">
        <f t="shared" si="19"/>
        <v>IV.05</v>
      </c>
      <c r="Y66" s="14" t="str">
        <f>IF(TYPE(VLOOKUP(X66,Domande!$D$2:$F$1957,2,0))=16,"…..........",VLOOKUP(X66,Domande!$D$2:$F$1957,2,0))</f>
        <v>Viene predisposta adeguatamente la Relazione sul funzionamento complessivo dei controlli da parte dell'OIV?</v>
      </c>
      <c r="Z66" s="22">
        <f t="shared" si="20"/>
        <v>0.16666666666666666</v>
      </c>
      <c r="AA66" s="23">
        <f t="shared" si="3"/>
        <v>0.16666666666666666</v>
      </c>
      <c r="AB66" s="22">
        <f>IF(Y66="…..........",0,VLOOKUP(X66,Domande!$D$3:$I$1936,6,0))</f>
        <v>1</v>
      </c>
      <c r="AC66" s="22">
        <f t="shared" si="14"/>
        <v>0.16666666666666666</v>
      </c>
      <c r="AD66" s="22">
        <f>IF(Y66="…..........",0,VLOOKUP(X66,Domande!$D$3:$J$1936,7,0))</f>
        <v>0.4</v>
      </c>
      <c r="AE66" s="23">
        <f t="shared" si="18"/>
        <v>6.6666666666666666E-2</v>
      </c>
    </row>
    <row r="67" spans="22:31" ht="14.45" x14ac:dyDescent="0.35">
      <c r="V67" s="11" t="s">
        <v>40</v>
      </c>
      <c r="W67" s="12" t="s">
        <v>34</v>
      </c>
      <c r="X67" s="13" t="str">
        <f t="shared" si="19"/>
        <v>IV.06</v>
      </c>
      <c r="Y67" s="14" t="str">
        <f>IF(TYPE(VLOOKUP(X67,Domande!$D$2:$F$1957,2,0))=16,"…..........",VLOOKUP(X67,Domande!$D$2:$F$1957,2,0))</f>
        <v>Con quale tempestività ed efficacia l'ente gestisce le rilevazioni nazionali di Sistema (Osservatorio camerale, Osservatorio bilanci, Costi dei processi Kronos)?</v>
      </c>
      <c r="Z67" s="22">
        <f t="shared" si="20"/>
        <v>0.16666666666666666</v>
      </c>
      <c r="AA67" s="23">
        <f t="shared" ref="AA67:AA128" si="21">+Z67</f>
        <v>0.16666666666666666</v>
      </c>
      <c r="AB67" s="22">
        <f>IF(Y67="…..........",0,VLOOKUP(X67,Domande!$D$3:$I$1936,6,0))</f>
        <v>1</v>
      </c>
      <c r="AC67" s="22">
        <f t="shared" si="14"/>
        <v>0.16666666666666666</v>
      </c>
      <c r="AD67" s="22">
        <f>IF(Y67="…..........",0,VLOOKUP(X67,Domande!$D$3:$J$1936,7,0))</f>
        <v>0.6</v>
      </c>
      <c r="AE67" s="23">
        <f t="shared" si="18"/>
        <v>9.9999999999999992E-2</v>
      </c>
    </row>
    <row r="68" spans="22:31" ht="14.45" hidden="1" x14ac:dyDescent="0.35">
      <c r="V68" s="11" t="s">
        <v>40</v>
      </c>
      <c r="W68" s="12" t="s">
        <v>35</v>
      </c>
      <c r="X68" s="13" t="str">
        <f t="shared" si="19"/>
        <v>IV.07</v>
      </c>
      <c r="Y68" s="14" t="str">
        <f>IF(TYPE(VLOOKUP(X68,Domande!$D$2:$F$1957,2,0))=16,"…..........",VLOOKUP(X68,Domande!$D$2:$F$1957,2,0))</f>
        <v>…..........</v>
      </c>
      <c r="Z68" s="22">
        <f t="shared" si="20"/>
        <v>0</v>
      </c>
      <c r="AA68" s="23">
        <f t="shared" si="21"/>
        <v>0</v>
      </c>
      <c r="AB68" s="22">
        <f>IF(Y68="…..........",0,VLOOKUP(X68,Domande!$D$3:$I$1936,6,0))</f>
        <v>0</v>
      </c>
      <c r="AC68" s="22">
        <f t="shared" si="14"/>
        <v>0</v>
      </c>
      <c r="AD68" s="20">
        <f>IF(Y68="…..........",0,VLOOKUP(X68,Domande!$D$3:$J$1936,7,0))</f>
        <v>0</v>
      </c>
      <c r="AE68" s="21">
        <f t="shared" si="18"/>
        <v>0</v>
      </c>
    </row>
    <row r="69" spans="22:31" ht="14.45" hidden="1" x14ac:dyDescent="0.35">
      <c r="V69" s="11" t="s">
        <v>40</v>
      </c>
      <c r="W69" s="12" t="s">
        <v>36</v>
      </c>
      <c r="X69" s="13" t="str">
        <f t="shared" si="19"/>
        <v>IV.08</v>
      </c>
      <c r="Y69" s="14" t="str">
        <f>IF(TYPE(VLOOKUP(X69,Domande!$D$2:$F$1957,2,0))=16,"…..........",VLOOKUP(X69,Domande!$D$2:$F$1957,2,0))</f>
        <v>…..........</v>
      </c>
      <c r="Z69" s="22">
        <f t="shared" si="20"/>
        <v>0</v>
      </c>
      <c r="AA69" s="23">
        <f t="shared" si="21"/>
        <v>0</v>
      </c>
      <c r="AB69" s="22">
        <f>IF(Y69="…..........",0,VLOOKUP(X69,Domande!$D$3:$I$1936,6,0))</f>
        <v>0</v>
      </c>
      <c r="AC69" s="22">
        <f t="shared" si="14"/>
        <v>0</v>
      </c>
      <c r="AD69" s="20">
        <f>IF(Y69="…..........",0,VLOOKUP(X69,Domande!$D$3:$J$1936,7,0))</f>
        <v>0</v>
      </c>
      <c r="AE69" s="21">
        <f t="shared" si="18"/>
        <v>0</v>
      </c>
    </row>
    <row r="70" spans="22:31" ht="14.45" hidden="1" x14ac:dyDescent="0.35">
      <c r="V70" s="11" t="s">
        <v>40</v>
      </c>
      <c r="W70" s="12" t="s">
        <v>37</v>
      </c>
      <c r="X70" s="13" t="str">
        <f t="shared" si="19"/>
        <v>IV.09</v>
      </c>
      <c r="Y70" s="14" t="str">
        <f>IF(TYPE(VLOOKUP(X70,Domande!$D$2:$F$1957,2,0))=16,"…..........",VLOOKUP(X70,Domande!$D$2:$F$1957,2,0))</f>
        <v>…..........</v>
      </c>
      <c r="Z70" s="22">
        <f t="shared" si="20"/>
        <v>0</v>
      </c>
      <c r="AA70" s="23">
        <f t="shared" si="21"/>
        <v>0</v>
      </c>
      <c r="AB70" s="22">
        <f>IF(Y70="…..........",0,VLOOKUP(X70,Domande!$D$3:$I$1936,6,0))</f>
        <v>0</v>
      </c>
      <c r="AC70" s="22">
        <f t="shared" si="14"/>
        <v>0</v>
      </c>
      <c r="AD70" s="20">
        <f>IF(Y70="…..........",0,VLOOKUP(X70,Domande!$D$3:$J$1936,7,0))</f>
        <v>0</v>
      </c>
      <c r="AE70" s="21">
        <f t="shared" si="18"/>
        <v>0</v>
      </c>
    </row>
    <row r="71" spans="22:31" ht="14.45" hidden="1" x14ac:dyDescent="0.35">
      <c r="V71" s="11" t="s">
        <v>40</v>
      </c>
      <c r="W71" s="12" t="s">
        <v>230</v>
      </c>
      <c r="X71" s="13" t="str">
        <f t="shared" si="19"/>
        <v>IV.10</v>
      </c>
      <c r="Y71" s="14" t="str">
        <f>IF(TYPE(VLOOKUP(X71,Domande!$D$2:$F$1957,2,0))=16,"…..........",VLOOKUP(X71,Domande!$D$2:$F$1957,2,0))</f>
        <v>…..........</v>
      </c>
      <c r="Z71" s="22">
        <f t="shared" si="20"/>
        <v>0</v>
      </c>
      <c r="AA71" s="23">
        <f t="shared" si="21"/>
        <v>0</v>
      </c>
      <c r="AB71" s="22">
        <f>IF(Y71="…..........",0,VLOOKUP(X71,Domande!$D$3:$I$1936,6,0))</f>
        <v>0</v>
      </c>
      <c r="AC71" s="22">
        <f t="shared" si="14"/>
        <v>0</v>
      </c>
      <c r="AD71" s="20">
        <f>IF(Y71="…..........",0,VLOOKUP(X71,Domande!$D$3:$J$1936,7,0))</f>
        <v>0</v>
      </c>
      <c r="AE71" s="21">
        <f t="shared" ref="AE71:AE132" si="22">IF($Y71="…..........",0,AA71*AD71)</f>
        <v>0</v>
      </c>
    </row>
    <row r="72" spans="22:31" ht="14.45" hidden="1" x14ac:dyDescent="0.35">
      <c r="V72" s="11" t="s">
        <v>40</v>
      </c>
      <c r="W72" s="12" t="s">
        <v>231</v>
      </c>
      <c r="X72" s="13" t="str">
        <f t="shared" si="19"/>
        <v>IV.11</v>
      </c>
      <c r="Y72" s="14" t="str">
        <f>IF(TYPE(VLOOKUP(X72,Domande!$D$2:$F$1957,2,0))=16,"…..........",VLOOKUP(X72,Domande!$D$2:$F$1957,2,0))</f>
        <v>…..........</v>
      </c>
      <c r="Z72" s="22">
        <f t="shared" si="20"/>
        <v>0</v>
      </c>
      <c r="AA72" s="23">
        <f t="shared" si="21"/>
        <v>0</v>
      </c>
      <c r="AB72" s="22">
        <f>IF(Y72="…..........",0,VLOOKUP(X72,Domande!$D$3:$I$1936,6,0))</f>
        <v>0</v>
      </c>
      <c r="AC72" s="22">
        <f t="shared" si="14"/>
        <v>0</v>
      </c>
      <c r="AD72" s="20">
        <f>IF(Y72="…..........",0,VLOOKUP(X72,Domande!$D$3:$J$1936,7,0))</f>
        <v>0</v>
      </c>
      <c r="AE72" s="21">
        <f t="shared" si="22"/>
        <v>0</v>
      </c>
    </row>
    <row r="73" spans="22:31" ht="14.45" hidden="1" x14ac:dyDescent="0.35">
      <c r="V73" s="11" t="s">
        <v>40</v>
      </c>
      <c r="W73" s="12" t="s">
        <v>232</v>
      </c>
      <c r="X73" s="13" t="str">
        <f t="shared" si="19"/>
        <v>IV.12</v>
      </c>
      <c r="Y73" s="14" t="str">
        <f>IF(TYPE(VLOOKUP(X73,Domande!$D$2:$F$1957,2,0))=16,"…..........",VLOOKUP(X73,Domande!$D$2:$F$1957,2,0))</f>
        <v>…..........</v>
      </c>
      <c r="Z73" s="22">
        <f t="shared" si="20"/>
        <v>0</v>
      </c>
      <c r="AA73" s="23">
        <f t="shared" si="21"/>
        <v>0</v>
      </c>
      <c r="AB73" s="22">
        <f>IF(Y73="…..........",0,VLOOKUP(X73,Domande!$D$3:$I$1936,6,0))</f>
        <v>0</v>
      </c>
      <c r="AC73" s="22">
        <f t="shared" si="14"/>
        <v>0</v>
      </c>
      <c r="AD73" s="20">
        <f>IF(Y73="…..........",0,VLOOKUP(X73,Domande!$D$3:$J$1936,7,0))</f>
        <v>0</v>
      </c>
      <c r="AE73" s="21">
        <f t="shared" si="22"/>
        <v>0</v>
      </c>
    </row>
    <row r="74" spans="22:31" ht="14.45" hidden="1" x14ac:dyDescent="0.35">
      <c r="V74" s="11" t="s">
        <v>40</v>
      </c>
      <c r="W74" s="12" t="s">
        <v>233</v>
      </c>
      <c r="X74" s="13" t="str">
        <f t="shared" si="19"/>
        <v>IV.13</v>
      </c>
      <c r="Y74" s="14" t="str">
        <f>IF(TYPE(VLOOKUP(X74,Domande!$D$2:$F$1957,2,0))=16,"…..........",VLOOKUP(X74,Domande!$D$2:$F$1957,2,0))</f>
        <v>…..........</v>
      </c>
      <c r="Z74" s="22">
        <f t="shared" si="20"/>
        <v>0</v>
      </c>
      <c r="AA74" s="23">
        <f t="shared" si="21"/>
        <v>0</v>
      </c>
      <c r="AB74" s="22">
        <f>IF(Y74="…..........",0,VLOOKUP(X74,Domande!$D$3:$I$1936,6,0))</f>
        <v>0</v>
      </c>
      <c r="AC74" s="22">
        <f t="shared" ref="AC74:AC135" si="23">+Z74*AB74</f>
        <v>0</v>
      </c>
      <c r="AD74" s="20">
        <f>IF(Y74="…..........",0,VLOOKUP(X74,Domande!$D$3:$J$1936,7,0))</f>
        <v>0</v>
      </c>
      <c r="AE74" s="21">
        <f t="shared" si="22"/>
        <v>0</v>
      </c>
    </row>
    <row r="75" spans="22:31" ht="14.45" hidden="1" x14ac:dyDescent="0.35">
      <c r="V75" s="11" t="s">
        <v>40</v>
      </c>
      <c r="W75" s="12" t="s">
        <v>234</v>
      </c>
      <c r="X75" s="13" t="str">
        <f t="shared" si="19"/>
        <v>IV.14</v>
      </c>
      <c r="Y75" s="14" t="str">
        <f>IF(TYPE(VLOOKUP(X75,Domande!$D$2:$F$1957,2,0))=16,"…..........",VLOOKUP(X75,Domande!$D$2:$F$1957,2,0))</f>
        <v>…..........</v>
      </c>
      <c r="Z75" s="22">
        <f t="shared" si="20"/>
        <v>0</v>
      </c>
      <c r="AA75" s="23">
        <f t="shared" si="21"/>
        <v>0</v>
      </c>
      <c r="AB75" s="22">
        <f>IF(Y75="…..........",0,VLOOKUP(X75,Domande!$D$3:$I$1936,6,0))</f>
        <v>0</v>
      </c>
      <c r="AC75" s="22">
        <f t="shared" si="23"/>
        <v>0</v>
      </c>
      <c r="AD75" s="20">
        <f>IF(Y75="…..........",0,VLOOKUP(X75,Domande!$D$3:$J$1936,7,0))</f>
        <v>0</v>
      </c>
      <c r="AE75" s="21">
        <f t="shared" si="22"/>
        <v>0</v>
      </c>
    </row>
    <row r="76" spans="22:31" ht="14.45" hidden="1" x14ac:dyDescent="0.35">
      <c r="V76" s="11" t="s">
        <v>40</v>
      </c>
      <c r="W76" s="12" t="s">
        <v>235</v>
      </c>
      <c r="X76" s="13" t="str">
        <f t="shared" si="19"/>
        <v>IV.15</v>
      </c>
      <c r="Y76" s="14" t="str">
        <f>IF(TYPE(VLOOKUP(X76,Domande!$D$2:$F$1957,2,0))=16,"…..........",VLOOKUP(X76,Domande!$D$2:$F$1957,2,0))</f>
        <v>…..........</v>
      </c>
      <c r="Z76" s="22">
        <f t="shared" si="20"/>
        <v>0</v>
      </c>
      <c r="AA76" s="23">
        <f t="shared" si="21"/>
        <v>0</v>
      </c>
      <c r="AB76" s="22">
        <f>IF(Y76="…..........",0,VLOOKUP(X76,Domande!$D$3:$I$1936,6,0))</f>
        <v>0</v>
      </c>
      <c r="AC76" s="22">
        <f t="shared" si="23"/>
        <v>0</v>
      </c>
      <c r="AD76" s="20">
        <f>IF(Y76="…..........",0,VLOOKUP(X76,Domande!$D$3:$J$1936,7,0))</f>
        <v>0</v>
      </c>
      <c r="AE76" s="21">
        <f t="shared" si="22"/>
        <v>0</v>
      </c>
    </row>
    <row r="77" spans="22:31" ht="14.45" hidden="1" x14ac:dyDescent="0.35">
      <c r="V77" s="11" t="s">
        <v>40</v>
      </c>
      <c r="W77" s="12" t="s">
        <v>236</v>
      </c>
      <c r="X77" s="13" t="str">
        <f t="shared" si="19"/>
        <v>IV.16</v>
      </c>
      <c r="Y77" s="14" t="str">
        <f>IF(TYPE(VLOOKUP(X77,Domande!$D$2:$F$1957,2,0))=16,"…..........",VLOOKUP(X77,Domande!$D$2:$F$1957,2,0))</f>
        <v>…..........</v>
      </c>
      <c r="Z77" s="22">
        <f t="shared" si="20"/>
        <v>0</v>
      </c>
      <c r="AA77" s="23">
        <f t="shared" si="21"/>
        <v>0</v>
      </c>
      <c r="AB77" s="22">
        <f>IF(Y77="…..........",0,VLOOKUP(X77,Domande!$D$3:$I$1936,6,0))</f>
        <v>0</v>
      </c>
      <c r="AC77" s="22">
        <f t="shared" si="23"/>
        <v>0</v>
      </c>
      <c r="AD77" s="20">
        <f>IF(Y77="…..........",0,VLOOKUP(X77,Domande!$D$3:$J$1936,7,0))</f>
        <v>0</v>
      </c>
      <c r="AE77" s="21">
        <f t="shared" si="22"/>
        <v>0</v>
      </c>
    </row>
    <row r="78" spans="22:31" ht="14.45" hidden="1" x14ac:dyDescent="0.35">
      <c r="V78" s="11" t="s">
        <v>40</v>
      </c>
      <c r="W78" s="12" t="s">
        <v>237</v>
      </c>
      <c r="X78" s="13" t="str">
        <f t="shared" si="19"/>
        <v>IV.17</v>
      </c>
      <c r="Y78" s="14" t="str">
        <f>IF(TYPE(VLOOKUP(X78,Domande!$D$2:$F$1957,2,0))=16,"…..........",VLOOKUP(X78,Domande!$D$2:$F$1957,2,0))</f>
        <v>…..........</v>
      </c>
      <c r="Z78" s="22">
        <f t="shared" si="20"/>
        <v>0</v>
      </c>
      <c r="AA78" s="23">
        <f t="shared" si="21"/>
        <v>0</v>
      </c>
      <c r="AB78" s="22">
        <f>IF(Y78="…..........",0,VLOOKUP(X78,Domande!$D$3:$I$1936,6,0))</f>
        <v>0</v>
      </c>
      <c r="AC78" s="22">
        <f t="shared" si="23"/>
        <v>0</v>
      </c>
      <c r="AD78" s="20">
        <f>IF(Y78="…..........",0,VLOOKUP(X78,Domande!$D$3:$J$1936,7,0))</f>
        <v>0</v>
      </c>
      <c r="AE78" s="21">
        <f t="shared" si="22"/>
        <v>0</v>
      </c>
    </row>
    <row r="79" spans="22:31" ht="14.45" hidden="1" x14ac:dyDescent="0.35">
      <c r="V79" s="11" t="s">
        <v>40</v>
      </c>
      <c r="W79" s="12" t="s">
        <v>238</v>
      </c>
      <c r="X79" s="13" t="str">
        <f t="shared" si="19"/>
        <v>IV.18</v>
      </c>
      <c r="Y79" s="14" t="str">
        <f>IF(TYPE(VLOOKUP(X79,Domande!$D$2:$F$1957,2,0))=16,"…..........",VLOOKUP(X79,Domande!$D$2:$F$1957,2,0))</f>
        <v>…..........</v>
      </c>
      <c r="Z79" s="22">
        <f t="shared" si="20"/>
        <v>0</v>
      </c>
      <c r="AA79" s="23">
        <f t="shared" si="21"/>
        <v>0</v>
      </c>
      <c r="AB79" s="22">
        <f>IF(Y79="…..........",0,VLOOKUP(X79,Domande!$D$3:$I$1936,6,0))</f>
        <v>0</v>
      </c>
      <c r="AC79" s="22">
        <f t="shared" si="23"/>
        <v>0</v>
      </c>
      <c r="AD79" s="20">
        <f>IF(Y79="…..........",0,VLOOKUP(X79,Domande!$D$3:$J$1936,7,0))</f>
        <v>0</v>
      </c>
      <c r="AE79" s="21">
        <f t="shared" si="22"/>
        <v>0</v>
      </c>
    </row>
    <row r="80" spans="22:31" ht="14.45" hidden="1" x14ac:dyDescent="0.35">
      <c r="V80" s="11" t="s">
        <v>40</v>
      </c>
      <c r="W80" s="12" t="s">
        <v>239</v>
      </c>
      <c r="X80" s="13" t="str">
        <f t="shared" si="19"/>
        <v>IV.19</v>
      </c>
      <c r="Y80" s="14" t="str">
        <f>IF(TYPE(VLOOKUP(X80,Domande!$D$2:$F$1957,2,0))=16,"…..........",VLOOKUP(X80,Domande!$D$2:$F$1957,2,0))</f>
        <v>…..........</v>
      </c>
      <c r="Z80" s="22">
        <f t="shared" si="20"/>
        <v>0</v>
      </c>
      <c r="AA80" s="23">
        <f t="shared" si="21"/>
        <v>0</v>
      </c>
      <c r="AB80" s="22">
        <f>IF(Y80="…..........",0,VLOOKUP(X80,Domande!$D$3:$I$1936,6,0))</f>
        <v>0</v>
      </c>
      <c r="AC80" s="22">
        <f t="shared" si="23"/>
        <v>0</v>
      </c>
      <c r="AD80" s="20">
        <f>IF(Y80="…..........",0,VLOOKUP(X80,Domande!$D$3:$J$1936,7,0))</f>
        <v>0</v>
      </c>
      <c r="AE80" s="21">
        <f t="shared" si="22"/>
        <v>0</v>
      </c>
    </row>
    <row r="81" spans="22:31" ht="14.45" hidden="1" x14ac:dyDescent="0.35">
      <c r="V81" s="11" t="s">
        <v>40</v>
      </c>
      <c r="W81" s="12" t="s">
        <v>240</v>
      </c>
      <c r="X81" s="13" t="str">
        <f t="shared" si="19"/>
        <v>IV.20</v>
      </c>
      <c r="Y81" s="14" t="str">
        <f>IF(TYPE(VLOOKUP(X81,Domande!$D$2:$F$1957,2,0))=16,"…..........",VLOOKUP(X81,Domande!$D$2:$F$1957,2,0))</f>
        <v>…..........</v>
      </c>
      <c r="Z81" s="22">
        <f t="shared" si="20"/>
        <v>0</v>
      </c>
      <c r="AA81" s="23">
        <f t="shared" si="21"/>
        <v>0</v>
      </c>
      <c r="AB81" s="22">
        <f>IF(Y81="…..........",0,VLOOKUP(X81,Domande!$D$3:$I$1936,6,0))</f>
        <v>0</v>
      </c>
      <c r="AC81" s="22">
        <f t="shared" si="23"/>
        <v>0</v>
      </c>
      <c r="AD81" s="20">
        <f>IF(Y81="…..........",0,VLOOKUP(X81,Domande!$D$3:$J$1936,7,0))</f>
        <v>0</v>
      </c>
      <c r="AE81" s="21">
        <f t="shared" si="22"/>
        <v>0</v>
      </c>
    </row>
    <row r="82" spans="22:31" ht="14.45" x14ac:dyDescent="0.35">
      <c r="V82" s="39" t="s">
        <v>41</v>
      </c>
      <c r="W82" s="40" t="s">
        <v>3</v>
      </c>
      <c r="X82" s="41" t="str">
        <f t="shared" si="19"/>
        <v>SMVP.01</v>
      </c>
      <c r="Y82" s="42" t="str">
        <f>IF(TYPE(VLOOKUP(X82,Domande!$D$2:$F$1957,2,0))=16,"…..........",VLOOKUP(X82,Domande!$D$2:$F$1957,2,0))</f>
        <v>È stata rispettata la tempistica di aggiornamento del Sistema di misurazione e valutazione della performance (SMVP)?</v>
      </c>
      <c r="Z82" s="43">
        <f t="shared" si="20"/>
        <v>0.1</v>
      </c>
      <c r="AA82" s="44">
        <f t="shared" si="21"/>
        <v>0.1</v>
      </c>
      <c r="AB82" s="43">
        <f>IF(Y82="…..........",0,VLOOKUP(X82,Domande!$D$3:$I$1936,6,0))</f>
        <v>1</v>
      </c>
      <c r="AC82" s="43">
        <f t="shared" si="23"/>
        <v>0.1</v>
      </c>
      <c r="AD82" s="20">
        <f>IF(Y82="…..........",0,VLOOKUP(X82,Domande!$D$3:$J$1936,7,0))</f>
        <v>1</v>
      </c>
      <c r="AE82" s="21">
        <f t="shared" si="22"/>
        <v>0.1</v>
      </c>
    </row>
    <row r="83" spans="22:31" ht="14.45" x14ac:dyDescent="0.35">
      <c r="V83" s="39" t="s">
        <v>41</v>
      </c>
      <c r="W83" s="40" t="s">
        <v>4</v>
      </c>
      <c r="X83" s="41" t="str">
        <f t="shared" si="19"/>
        <v>SMVP.02</v>
      </c>
      <c r="Y83" s="42" t="str">
        <f>IF(TYPE(VLOOKUP(X83,Domande!$D$2:$F$1957,2,0))=16,"…..........",VLOOKUP(X83,Domande!$D$2:$F$1957,2,0))</f>
        <v>Nel SMVP viene esplicitata la periodicità di monitoraggio infrannuale delle performance?</v>
      </c>
      <c r="Z83" s="43">
        <f t="shared" si="20"/>
        <v>0.1</v>
      </c>
      <c r="AA83" s="44">
        <f t="shared" si="21"/>
        <v>0.1</v>
      </c>
      <c r="AB83" s="43">
        <f>IF(Y83="…..........",0,VLOOKUP(X83,Domande!$D$3:$I$1936,6,0))</f>
        <v>1</v>
      </c>
      <c r="AC83" s="43">
        <f t="shared" si="23"/>
        <v>0.1</v>
      </c>
      <c r="AD83" s="20">
        <f>IF(Y83="…..........",0,VLOOKUP(X83,Domande!$D$3:$J$1936,7,0))</f>
        <v>1</v>
      </c>
      <c r="AE83" s="21">
        <f t="shared" si="22"/>
        <v>0.1</v>
      </c>
    </row>
    <row r="84" spans="22:31" ht="14.45" x14ac:dyDescent="0.35">
      <c r="V84" s="39" t="s">
        <v>41</v>
      </c>
      <c r="W84" s="40" t="s">
        <v>13</v>
      </c>
      <c r="X84" s="41" t="str">
        <f t="shared" si="19"/>
        <v>SMVP.03</v>
      </c>
      <c r="Y84" s="42" t="str">
        <f>IF(TYPE(VLOOKUP(X84,Domande!$D$2:$F$1957,2,0))=16,"…..........",VLOOKUP(X84,Domande!$D$2:$F$1957,2,0))</f>
        <v>Nel SMVP viene indicato il livello organizzativo elementare (Area, Servizio/Settore, Ufficio) rispetto al quale si basa il calcolo della performance organizzativa?</v>
      </c>
      <c r="Z84" s="43">
        <f t="shared" si="20"/>
        <v>0.1</v>
      </c>
      <c r="AA84" s="44">
        <f t="shared" si="21"/>
        <v>0.1</v>
      </c>
      <c r="AB84" s="43">
        <f>IF(Y84="…..........",0,VLOOKUP(X84,Domande!$D$3:$I$1936,6,0))</f>
        <v>1</v>
      </c>
      <c r="AC84" s="43">
        <f t="shared" si="23"/>
        <v>0.1</v>
      </c>
      <c r="AD84" s="20">
        <f>IF(Y84="…..........",0,VLOOKUP(X84,Domande!$D$3:$J$1936,7,0))</f>
        <v>1</v>
      </c>
      <c r="AE84" s="21">
        <f t="shared" si="22"/>
        <v>0.1</v>
      </c>
    </row>
    <row r="85" spans="22:31" ht="14.45" x14ac:dyDescent="0.35">
      <c r="V85" s="39" t="s">
        <v>41</v>
      </c>
      <c r="W85" s="40" t="s">
        <v>15</v>
      </c>
      <c r="X85" s="41" t="str">
        <f t="shared" si="19"/>
        <v>SMVP.04</v>
      </c>
      <c r="Y85" s="42" t="str">
        <f>IF(TYPE(VLOOKUP(X85,Domande!$D$2:$F$1957,2,0))=16,"…..........",VLOOKUP(X85,Domande!$D$2:$F$1957,2,0))</f>
        <v>Nel SMVP vengono indicati i livelli di raggiungimento al di sopra o al di sotto dei quali un obiettivo/indicatore possa essere espressa una valutazione qualitativa e sintetica? (es. "raggiunto", "parzialmente raggiunto" o "critico")</v>
      </c>
      <c r="Z85" s="43">
        <f t="shared" si="20"/>
        <v>0.1</v>
      </c>
      <c r="AA85" s="44">
        <f t="shared" si="21"/>
        <v>0.1</v>
      </c>
      <c r="AB85" s="43">
        <f>IF(Y85="…..........",0,VLOOKUP(X85,Domande!$D$3:$I$1936,6,0))</f>
        <v>1</v>
      </c>
      <c r="AC85" s="43">
        <f t="shared" si="23"/>
        <v>0.1</v>
      </c>
      <c r="AD85" s="20">
        <f>IF(Y85="…..........",0,VLOOKUP(X85,Domande!$D$3:$J$1936,7,0))</f>
        <v>1</v>
      </c>
      <c r="AE85" s="21">
        <f t="shared" si="22"/>
        <v>0.1</v>
      </c>
    </row>
    <row r="86" spans="22:31" ht="14.45" x14ac:dyDescent="0.35">
      <c r="V86" s="39" t="s">
        <v>41</v>
      </c>
      <c r="W86" s="40" t="s">
        <v>17</v>
      </c>
      <c r="X86" s="41" t="str">
        <f t="shared" ref="X86:X117" si="24">+CONCATENATE(V86,".",W86)</f>
        <v>SMVP.05</v>
      </c>
      <c r="Y86" s="42" t="str">
        <f>IF(TYPE(VLOOKUP(X86,Domande!$D$2:$F$1957,2,0))=16,"…..........",VLOOKUP(X86,Domande!$D$2:$F$1957,2,0))</f>
        <v>Nel SMVP vengono esplicitati, per ogni categoria prevista, i pesi assunti rispettivamente dalla performance di ente, dalla performance dell'unità organizzativa, dagli obiettivi individuali e dai comportamenti?</v>
      </c>
      <c r="Z86" s="43">
        <f t="shared" ref="Z86:Z117" si="25">IF(Y86="…..........",0,IF(VLOOKUP(V86,$A$2:$B$8,2,0)=0,0,1/VLOOKUP(V86,$A$2:$B$8,2,0)))</f>
        <v>0.1</v>
      </c>
      <c r="AA86" s="44">
        <f t="shared" si="21"/>
        <v>0.1</v>
      </c>
      <c r="AB86" s="43">
        <f>IF(Y86="…..........",0,VLOOKUP(X86,Domande!$D$3:$I$1936,6,0))</f>
        <v>1</v>
      </c>
      <c r="AC86" s="43">
        <f t="shared" si="23"/>
        <v>0.1</v>
      </c>
      <c r="AD86" s="20">
        <f>IF(Y86="…..........",0,VLOOKUP(X86,Domande!$D$3:$J$1936,7,0))</f>
        <v>1</v>
      </c>
      <c r="AE86" s="21">
        <f t="shared" si="22"/>
        <v>0.1</v>
      </c>
    </row>
    <row r="87" spans="22:31" ht="14.45" x14ac:dyDescent="0.35">
      <c r="V87" s="39" t="s">
        <v>41</v>
      </c>
      <c r="W87" s="40" t="s">
        <v>34</v>
      </c>
      <c r="X87" s="41" t="str">
        <f t="shared" si="24"/>
        <v>SMVP.06</v>
      </c>
      <c r="Y87" s="42" t="str">
        <f>IF(TYPE(VLOOKUP(X87,Domande!$D$2:$F$1957,2,0))=16,"…..........",VLOOKUP(X87,Domande!$D$2:$F$1957,2,0))</f>
        <v>Nel SMVP viene riportata in maniera puntuale la scala di valutazione dei comportamenti (es. al di sotto, in linea, al di sopra, eccellente) e i relativi punteggi quantitativi?</v>
      </c>
      <c r="Z87" s="43">
        <f t="shared" si="25"/>
        <v>0.1</v>
      </c>
      <c r="AA87" s="44">
        <f t="shared" si="21"/>
        <v>0.1</v>
      </c>
      <c r="AB87" s="43">
        <f>IF(Y87="…..........",0,VLOOKUP(X87,Domande!$D$3:$I$1936,6,0))</f>
        <v>1</v>
      </c>
      <c r="AC87" s="43">
        <f t="shared" si="23"/>
        <v>0.1</v>
      </c>
      <c r="AD87" s="20">
        <f>IF(Y87="…..........",0,VLOOKUP(X87,Domande!$D$3:$J$1936,7,0))</f>
        <v>1</v>
      </c>
      <c r="AE87" s="21">
        <f t="shared" si="22"/>
        <v>0.1</v>
      </c>
    </row>
    <row r="88" spans="22:31" ht="14.45" x14ac:dyDescent="0.35">
      <c r="V88" s="39" t="s">
        <v>41</v>
      </c>
      <c r="W88" s="40" t="s">
        <v>35</v>
      </c>
      <c r="X88" s="41" t="str">
        <f t="shared" si="24"/>
        <v>SMVP.07</v>
      </c>
      <c r="Y88" s="42" t="str">
        <f>IF(TYPE(VLOOKUP(X88,Domande!$D$2:$F$1957,2,0))=16,"…..........",VLOOKUP(X88,Domande!$D$2:$F$1957,2,0))</f>
        <v>Nel complesso, il SMVP è coerente con le Linee guida di Unioncamere e del Dipartimento della Funzione pubblica?</v>
      </c>
      <c r="Z88" s="43">
        <f t="shared" si="25"/>
        <v>0.1</v>
      </c>
      <c r="AA88" s="44">
        <f t="shared" si="21"/>
        <v>0.1</v>
      </c>
      <c r="AB88" s="43">
        <f>IF(Y88="…..........",0,VLOOKUP(X88,Domande!$D$3:$I$1936,6,0))</f>
        <v>1</v>
      </c>
      <c r="AC88" s="43">
        <f t="shared" si="23"/>
        <v>0.1</v>
      </c>
      <c r="AD88" s="20">
        <f>IF(Y88="…..........",0,VLOOKUP(X88,Domande!$D$3:$J$1936,7,0))</f>
        <v>1</v>
      </c>
      <c r="AE88" s="21">
        <f t="shared" si="22"/>
        <v>0.1</v>
      </c>
    </row>
    <row r="89" spans="22:31" ht="14.45" x14ac:dyDescent="0.35">
      <c r="V89" s="39" t="s">
        <v>41</v>
      </c>
      <c r="W89" s="40" t="s">
        <v>36</v>
      </c>
      <c r="X89" s="41" t="str">
        <f t="shared" si="24"/>
        <v>SMVP.08</v>
      </c>
      <c r="Y89" s="42" t="str">
        <f>IF(TYPE(VLOOKUP(X89,Domande!$D$2:$F$1957,2,0))=16,"…..........",VLOOKUP(X89,Domande!$D$2:$F$1957,2,0))</f>
        <v>Come si connota il ruolo dell'OIV rispetto al ciclo della performance dell'ente?</v>
      </c>
      <c r="Z89" s="43">
        <f t="shared" si="25"/>
        <v>0.1</v>
      </c>
      <c r="AA89" s="44">
        <f t="shared" si="21"/>
        <v>0.1</v>
      </c>
      <c r="AB89" s="43">
        <f>IF(Y89="…..........",0,VLOOKUP(X89,Domande!$D$3:$I$1936,6,0))</f>
        <v>1</v>
      </c>
      <c r="AC89" s="43">
        <f t="shared" si="23"/>
        <v>0.1</v>
      </c>
      <c r="AD89" s="20">
        <f>IF(Y89="…..........",0,VLOOKUP(X89,Domande!$D$3:$J$1936,7,0))</f>
        <v>0.5</v>
      </c>
      <c r="AE89" s="21">
        <f t="shared" si="22"/>
        <v>0.05</v>
      </c>
    </row>
    <row r="90" spans="22:31" x14ac:dyDescent="0.25">
      <c r="V90" s="39" t="s">
        <v>41</v>
      </c>
      <c r="W90" s="40" t="s">
        <v>37</v>
      </c>
      <c r="X90" s="41" t="str">
        <f t="shared" si="24"/>
        <v>SMVP.09</v>
      </c>
      <c r="Y90" s="42" t="str">
        <f>IF(TYPE(VLOOKUP(X90,Domande!$D$2:$F$1957,2,0))=16,"…..........",VLOOKUP(X90,Domande!$D$2:$F$1957,2,0))</f>
        <v>Nell'ambito delle Relazioni e Report di competenza dell'OIV, quest'ultimo ha segnalato disfunzioni "sistemiche" o "metodologiche" tali da inficiare il funzionamento ottimale del ciclo delle performance?</v>
      </c>
      <c r="Z90" s="43">
        <f t="shared" si="25"/>
        <v>0.1</v>
      </c>
      <c r="AA90" s="44">
        <f t="shared" si="21"/>
        <v>0.1</v>
      </c>
      <c r="AB90" s="43">
        <f>IF(Y90="…..........",0,VLOOKUP(X90,Domande!$D$3:$I$1936,6,0))</f>
        <v>1</v>
      </c>
      <c r="AC90" s="43">
        <f t="shared" si="23"/>
        <v>0.1</v>
      </c>
      <c r="AD90" s="20">
        <f>IF(Y90="…..........",0,VLOOKUP(X90,Domande!$D$3:$J$1936,7,0))</f>
        <v>1</v>
      </c>
      <c r="AE90" s="21">
        <f t="shared" si="22"/>
        <v>0.1</v>
      </c>
    </row>
    <row r="91" spans="22:31" x14ac:dyDescent="0.25">
      <c r="V91" s="39" t="s">
        <v>41</v>
      </c>
      <c r="W91" s="40" t="s">
        <v>230</v>
      </c>
      <c r="X91" s="41" t="str">
        <f t="shared" si="24"/>
        <v>SMVP.10</v>
      </c>
      <c r="Y91" s="42" t="str">
        <f>IF(TYPE(VLOOKUP(X91,Domande!$D$2:$F$1957,2,0))=16,"…..........",VLOOKUP(X91,Domande!$D$2:$F$1957,2,0))</f>
        <v>In termini generali, come si può valutare il commitment e l'adeguatezza dell'impegno complessivo sul Ciclo della performance da parte dell'ente?</v>
      </c>
      <c r="Z91" s="43">
        <f t="shared" si="25"/>
        <v>0.1</v>
      </c>
      <c r="AA91" s="44">
        <f t="shared" si="21"/>
        <v>0.1</v>
      </c>
      <c r="AB91" s="43">
        <f>IF(Y91="…..........",0,VLOOKUP(X91,Domande!$D$3:$I$1936,6,0))</f>
        <v>1</v>
      </c>
      <c r="AC91" s="43">
        <f t="shared" si="23"/>
        <v>0.1</v>
      </c>
      <c r="AD91" s="20">
        <f>IF(Y91="…..........",0,VLOOKUP(X91,Domande!$D$3:$J$1936,7,0))</f>
        <v>1</v>
      </c>
      <c r="AE91" s="21">
        <f t="shared" si="22"/>
        <v>0.1</v>
      </c>
    </row>
    <row r="92" spans="22:31" ht="14.45" hidden="1" x14ac:dyDescent="0.35">
      <c r="V92" s="39" t="s">
        <v>41</v>
      </c>
      <c r="W92" s="40" t="s">
        <v>231</v>
      </c>
      <c r="X92" s="41" t="str">
        <f t="shared" si="24"/>
        <v>SMVP.11</v>
      </c>
      <c r="Y92" s="42" t="str">
        <f>IF(TYPE(VLOOKUP(X92,Domande!$D$2:$F$1957,2,0))=16,"…..........",VLOOKUP(X92,Domande!$D$2:$F$1957,2,0))</f>
        <v>…..........</v>
      </c>
      <c r="Z92" s="43">
        <f t="shared" si="25"/>
        <v>0</v>
      </c>
      <c r="AA92" s="44">
        <f t="shared" si="21"/>
        <v>0</v>
      </c>
      <c r="AB92" s="43">
        <f>IF(Y92="…..........",0,VLOOKUP(X92,Domande!$D$3:$I$1936,6,0))</f>
        <v>0</v>
      </c>
      <c r="AC92" s="43">
        <f t="shared" si="23"/>
        <v>0</v>
      </c>
      <c r="AD92" s="20">
        <f>IF(Y92="…..........",0,VLOOKUP(X92,Domande!$D$3:$J$1936,7,0))</f>
        <v>0</v>
      </c>
      <c r="AE92" s="21">
        <f t="shared" si="22"/>
        <v>0</v>
      </c>
    </row>
    <row r="93" spans="22:31" ht="14.45" hidden="1" x14ac:dyDescent="0.35">
      <c r="V93" s="39" t="s">
        <v>41</v>
      </c>
      <c r="W93" s="40" t="s">
        <v>232</v>
      </c>
      <c r="X93" s="41" t="str">
        <f t="shared" si="24"/>
        <v>SMVP.12</v>
      </c>
      <c r="Y93" s="42" t="str">
        <f>IF(TYPE(VLOOKUP(X93,Domande!$D$2:$F$1957,2,0))=16,"…..........",VLOOKUP(X93,Domande!$D$2:$F$1957,2,0))</f>
        <v>…..........</v>
      </c>
      <c r="Z93" s="43">
        <f t="shared" si="25"/>
        <v>0</v>
      </c>
      <c r="AA93" s="44">
        <f t="shared" si="21"/>
        <v>0</v>
      </c>
      <c r="AB93" s="43">
        <f>IF(Y93="…..........",0,VLOOKUP(X93,Domande!$D$3:$I$1936,6,0))</f>
        <v>0</v>
      </c>
      <c r="AC93" s="43">
        <f t="shared" si="23"/>
        <v>0</v>
      </c>
      <c r="AD93" s="20">
        <f>IF(Y93="…..........",0,VLOOKUP(X93,Domande!$D$3:$J$1936,7,0))</f>
        <v>0</v>
      </c>
      <c r="AE93" s="21">
        <f t="shared" si="22"/>
        <v>0</v>
      </c>
    </row>
    <row r="94" spans="22:31" ht="14.45" hidden="1" x14ac:dyDescent="0.35">
      <c r="V94" s="39" t="s">
        <v>41</v>
      </c>
      <c r="W94" s="40" t="s">
        <v>233</v>
      </c>
      <c r="X94" s="41" t="str">
        <f t="shared" si="24"/>
        <v>SMVP.13</v>
      </c>
      <c r="Y94" s="42" t="str">
        <f>IF(TYPE(VLOOKUP(X94,Domande!$D$2:$F$1957,2,0))=16,"…..........",VLOOKUP(X94,Domande!$D$2:$F$1957,2,0))</f>
        <v>…..........</v>
      </c>
      <c r="Z94" s="43">
        <f t="shared" si="25"/>
        <v>0</v>
      </c>
      <c r="AA94" s="44">
        <f t="shared" si="21"/>
        <v>0</v>
      </c>
      <c r="AB94" s="43">
        <f>IF(Y94="…..........",0,VLOOKUP(X94,Domande!$D$3:$I$1936,6,0))</f>
        <v>0</v>
      </c>
      <c r="AC94" s="43">
        <f t="shared" si="23"/>
        <v>0</v>
      </c>
      <c r="AD94" s="20">
        <f>IF(Y94="…..........",0,VLOOKUP(X94,Domande!$D$3:$J$1936,7,0))</f>
        <v>0</v>
      </c>
      <c r="AE94" s="21">
        <f t="shared" si="22"/>
        <v>0</v>
      </c>
    </row>
    <row r="95" spans="22:31" ht="14.45" hidden="1" x14ac:dyDescent="0.35">
      <c r="V95" s="39" t="s">
        <v>41</v>
      </c>
      <c r="W95" s="40" t="s">
        <v>234</v>
      </c>
      <c r="X95" s="41" t="str">
        <f t="shared" si="24"/>
        <v>SMVP.14</v>
      </c>
      <c r="Y95" s="42" t="str">
        <f>IF(TYPE(VLOOKUP(X95,Domande!$D$2:$F$1957,2,0))=16,"…..........",VLOOKUP(X95,Domande!$D$2:$F$1957,2,0))</f>
        <v>…..........</v>
      </c>
      <c r="Z95" s="43">
        <f t="shared" si="25"/>
        <v>0</v>
      </c>
      <c r="AA95" s="44">
        <f t="shared" si="21"/>
        <v>0</v>
      </c>
      <c r="AB95" s="43">
        <f>IF(Y95="…..........",0,VLOOKUP(X95,Domande!$D$3:$I$1936,6,0))</f>
        <v>0</v>
      </c>
      <c r="AC95" s="43">
        <f t="shared" si="23"/>
        <v>0</v>
      </c>
      <c r="AD95" s="20">
        <f>IF(Y95="…..........",0,VLOOKUP(X95,Domande!$D$3:$J$1936,7,0))</f>
        <v>0</v>
      </c>
      <c r="AE95" s="21">
        <f t="shared" si="22"/>
        <v>0</v>
      </c>
    </row>
    <row r="96" spans="22:31" ht="14.45" hidden="1" x14ac:dyDescent="0.35">
      <c r="V96" s="39" t="s">
        <v>41</v>
      </c>
      <c r="W96" s="40" t="s">
        <v>235</v>
      </c>
      <c r="X96" s="41" t="str">
        <f t="shared" si="24"/>
        <v>SMVP.15</v>
      </c>
      <c r="Y96" s="42" t="str">
        <f>IF(TYPE(VLOOKUP(X96,Domande!$D$2:$F$1957,2,0))=16,"…..........",VLOOKUP(X96,Domande!$D$2:$F$1957,2,0))</f>
        <v>…..........</v>
      </c>
      <c r="Z96" s="43">
        <f t="shared" si="25"/>
        <v>0</v>
      </c>
      <c r="AA96" s="44">
        <f t="shared" si="21"/>
        <v>0</v>
      </c>
      <c r="AB96" s="43">
        <f>IF(Y96="…..........",0,VLOOKUP(X96,Domande!$D$3:$I$1936,6,0))</f>
        <v>0</v>
      </c>
      <c r="AC96" s="43">
        <f t="shared" si="23"/>
        <v>0</v>
      </c>
      <c r="AD96" s="20">
        <f>IF(Y96="…..........",0,VLOOKUP(X96,Domande!$D$3:$J$1936,7,0))</f>
        <v>0</v>
      </c>
      <c r="AE96" s="21">
        <f t="shared" si="22"/>
        <v>0</v>
      </c>
    </row>
    <row r="97" spans="22:31" ht="14.45" hidden="1" x14ac:dyDescent="0.35">
      <c r="V97" s="39" t="s">
        <v>41</v>
      </c>
      <c r="W97" s="40" t="s">
        <v>236</v>
      </c>
      <c r="X97" s="41" t="str">
        <f t="shared" si="24"/>
        <v>SMVP.16</v>
      </c>
      <c r="Y97" s="42" t="str">
        <f>IF(TYPE(VLOOKUP(X97,Domande!$D$2:$F$1957,2,0))=16,"…..........",VLOOKUP(X97,Domande!$D$2:$F$1957,2,0))</f>
        <v>…..........</v>
      </c>
      <c r="Z97" s="43">
        <f t="shared" si="25"/>
        <v>0</v>
      </c>
      <c r="AA97" s="44">
        <f t="shared" si="21"/>
        <v>0</v>
      </c>
      <c r="AB97" s="43">
        <f>IF(Y97="…..........",0,VLOOKUP(X97,Domande!$D$3:$I$1936,6,0))</f>
        <v>0</v>
      </c>
      <c r="AC97" s="43">
        <f t="shared" si="23"/>
        <v>0</v>
      </c>
      <c r="AD97" s="20">
        <f>IF(Y97="…..........",0,VLOOKUP(X97,Domande!$D$3:$J$1936,7,0))</f>
        <v>0</v>
      </c>
      <c r="AE97" s="21">
        <f t="shared" si="22"/>
        <v>0</v>
      </c>
    </row>
    <row r="98" spans="22:31" ht="14.45" hidden="1" x14ac:dyDescent="0.35">
      <c r="V98" s="39" t="s">
        <v>41</v>
      </c>
      <c r="W98" s="40" t="s">
        <v>237</v>
      </c>
      <c r="X98" s="41" t="str">
        <f t="shared" si="24"/>
        <v>SMVP.17</v>
      </c>
      <c r="Y98" s="42" t="str">
        <f>IF(TYPE(VLOOKUP(X98,Domande!$D$2:$F$1957,2,0))=16,"…..........",VLOOKUP(X98,Domande!$D$2:$F$1957,2,0))</f>
        <v>…..........</v>
      </c>
      <c r="Z98" s="43">
        <f t="shared" si="25"/>
        <v>0</v>
      </c>
      <c r="AA98" s="44">
        <f t="shared" si="21"/>
        <v>0</v>
      </c>
      <c r="AB98" s="43">
        <f>IF(Y98="…..........",0,VLOOKUP(X98,Domande!$D$3:$I$1936,6,0))</f>
        <v>0</v>
      </c>
      <c r="AC98" s="43">
        <f t="shared" si="23"/>
        <v>0</v>
      </c>
      <c r="AD98" s="20">
        <f>IF(Y98="…..........",0,VLOOKUP(X98,Domande!$D$3:$J$1936,7,0))</f>
        <v>0</v>
      </c>
      <c r="AE98" s="21">
        <f t="shared" si="22"/>
        <v>0</v>
      </c>
    </row>
    <row r="99" spans="22:31" ht="14.45" hidden="1" x14ac:dyDescent="0.35">
      <c r="V99" s="39" t="s">
        <v>41</v>
      </c>
      <c r="W99" s="40" t="s">
        <v>238</v>
      </c>
      <c r="X99" s="41" t="str">
        <f t="shared" si="24"/>
        <v>SMVP.18</v>
      </c>
      <c r="Y99" s="42" t="str">
        <f>IF(TYPE(VLOOKUP(X99,Domande!$D$2:$F$1957,2,0))=16,"…..........",VLOOKUP(X99,Domande!$D$2:$F$1957,2,0))</f>
        <v>…..........</v>
      </c>
      <c r="Z99" s="43">
        <f t="shared" si="25"/>
        <v>0</v>
      </c>
      <c r="AA99" s="44">
        <f t="shared" si="21"/>
        <v>0</v>
      </c>
      <c r="AB99" s="43">
        <f>IF(Y99="…..........",0,VLOOKUP(X99,Domande!$D$3:$I$1936,6,0))</f>
        <v>0</v>
      </c>
      <c r="AC99" s="43">
        <f t="shared" si="23"/>
        <v>0</v>
      </c>
      <c r="AD99" s="20">
        <f>IF(Y99="…..........",0,VLOOKUP(X99,Domande!$D$3:$J$1936,7,0))</f>
        <v>0</v>
      </c>
      <c r="AE99" s="21">
        <f t="shared" si="22"/>
        <v>0</v>
      </c>
    </row>
    <row r="100" spans="22:31" ht="14.45" hidden="1" x14ac:dyDescent="0.35">
      <c r="V100" s="39" t="s">
        <v>41</v>
      </c>
      <c r="W100" s="40" t="s">
        <v>239</v>
      </c>
      <c r="X100" s="41" t="str">
        <f t="shared" si="24"/>
        <v>SMVP.19</v>
      </c>
      <c r="Y100" s="42" t="str">
        <f>IF(TYPE(VLOOKUP(X100,Domande!$D$2:$F$1957,2,0))=16,"…..........",VLOOKUP(X100,Domande!$D$2:$F$1957,2,0))</f>
        <v>…..........</v>
      </c>
      <c r="Z100" s="43">
        <f t="shared" si="25"/>
        <v>0</v>
      </c>
      <c r="AA100" s="44">
        <f t="shared" si="21"/>
        <v>0</v>
      </c>
      <c r="AB100" s="43">
        <f>IF(Y100="…..........",0,VLOOKUP(X100,Domande!$D$3:$I$1936,6,0))</f>
        <v>0</v>
      </c>
      <c r="AC100" s="43">
        <f t="shared" si="23"/>
        <v>0</v>
      </c>
      <c r="AD100" s="20">
        <f>IF(Y100="…..........",0,VLOOKUP(X100,Domande!$D$3:$J$1936,7,0))</f>
        <v>0</v>
      </c>
      <c r="AE100" s="21">
        <f t="shared" si="22"/>
        <v>0</v>
      </c>
    </row>
    <row r="101" spans="22:31" ht="14.45" hidden="1" x14ac:dyDescent="0.35">
      <c r="V101" s="39" t="s">
        <v>41</v>
      </c>
      <c r="W101" s="40" t="s">
        <v>240</v>
      </c>
      <c r="X101" s="41" t="str">
        <f t="shared" si="24"/>
        <v>SMVP.20</v>
      </c>
      <c r="Y101" s="42" t="str">
        <f>IF(TYPE(VLOOKUP(X101,Domande!$D$2:$F$1957,2,0))=16,"…..........",VLOOKUP(X101,Domande!$D$2:$F$1957,2,0))</f>
        <v>…..........</v>
      </c>
      <c r="Z101" s="43">
        <f t="shared" si="25"/>
        <v>0</v>
      </c>
      <c r="AA101" s="44">
        <f t="shared" si="21"/>
        <v>0</v>
      </c>
      <c r="AB101" s="43">
        <f>IF(Y101="…..........",0,VLOOKUP(X101,Domande!$D$3:$I$1936,6,0))</f>
        <v>0</v>
      </c>
      <c r="AC101" s="43">
        <f t="shared" si="23"/>
        <v>0</v>
      </c>
      <c r="AD101" s="20">
        <f>IF(Y101="…..........",0,VLOOKUP(X101,Domande!$D$3:$J$1936,7,0))</f>
        <v>0</v>
      </c>
      <c r="AE101" s="21">
        <f t="shared" si="22"/>
        <v>0</v>
      </c>
    </row>
    <row r="102" spans="22:31" x14ac:dyDescent="0.25">
      <c r="V102" s="11" t="s">
        <v>42</v>
      </c>
      <c r="W102" s="12" t="s">
        <v>3</v>
      </c>
      <c r="X102" s="13" t="str">
        <f t="shared" si="24"/>
        <v>P.01</v>
      </c>
      <c r="Y102" s="14" t="str">
        <f>IF(TYPE(VLOOKUP(X102,Domande!$D$2:$F$1957,2,0))=16,"…..........",VLOOKUP(X102,Domande!$D$2:$F$1957,2,0))</f>
        <v>Per il ciclo oggetto d'indagine, in che misura è rispettata la tempestica di pubblicazione del Piano della performance?</v>
      </c>
      <c r="Z102" s="22">
        <f t="shared" si="25"/>
        <v>0.1111111111111111</v>
      </c>
      <c r="AA102" s="23">
        <f t="shared" si="21"/>
        <v>0.1111111111111111</v>
      </c>
      <c r="AB102" s="22">
        <f>IF(Y102="…..........",0,VLOOKUP(X102,Domande!$D$3:$I$1936,6,0))</f>
        <v>1</v>
      </c>
      <c r="AC102" s="22">
        <f t="shared" si="23"/>
        <v>0.1111111111111111</v>
      </c>
      <c r="AD102" s="22">
        <f>IF(Y102="…..........",0,VLOOKUP(X102,Domande!$D$3:$J$1936,7,0))</f>
        <v>0.5</v>
      </c>
      <c r="AE102" s="23">
        <f t="shared" si="22"/>
        <v>5.5555555555555552E-2</v>
      </c>
    </row>
    <row r="103" spans="22:31" x14ac:dyDescent="0.25">
      <c r="V103" s="11" t="s">
        <v>42</v>
      </c>
      <c r="W103" s="12" t="s">
        <v>4</v>
      </c>
      <c r="X103" s="13" t="str">
        <f t="shared" si="24"/>
        <v>P.02</v>
      </c>
      <c r="Y103" s="14" t="str">
        <f>IF(TYPE(VLOOKUP(X103,Domande!$D$2:$F$1957,2,0))=16,"…..........",VLOOKUP(X103,Domande!$D$2:$F$1957,2,0))</f>
        <v>Nella prospettazione degli Obiettivi strategici e operativi del Piano, quali elementi informativi vengono inseriti riguardo ai relativi indicatori? (+ opzioni possibili)</v>
      </c>
      <c r="Z103" s="22">
        <f t="shared" si="25"/>
        <v>0.1111111111111111</v>
      </c>
      <c r="AA103" s="23">
        <f t="shared" si="21"/>
        <v>0.1111111111111111</v>
      </c>
      <c r="AB103" s="22">
        <f>IF(Y103="…..........",0,VLOOKUP(X103,Domande!$D$3:$I$1936,6,0))</f>
        <v>1</v>
      </c>
      <c r="AC103" s="22">
        <f t="shared" si="23"/>
        <v>0.1111111111111111</v>
      </c>
      <c r="AD103" s="22">
        <f>IF(Y103="…..........",0,VLOOKUP(X103,Domande!$D$3:$J$1936,7,0))</f>
        <v>1</v>
      </c>
      <c r="AE103" s="23">
        <f t="shared" si="22"/>
        <v>0.1111111111111111</v>
      </c>
    </row>
    <row r="104" spans="22:31" x14ac:dyDescent="0.25">
      <c r="V104" s="11" t="s">
        <v>42</v>
      </c>
      <c r="W104" s="12" t="s">
        <v>13</v>
      </c>
      <c r="X104" s="13" t="str">
        <f t="shared" si="24"/>
        <v>P.03</v>
      </c>
      <c r="Y104" s="14" t="str">
        <f>IF(TYPE(VLOOKUP(X104,Domande!$D$2:$F$1957,2,0))=16,"…..........",VLOOKUP(X104,Domande!$D$2:$F$1957,2,0))</f>
        <v>Per gli obiettivi operativi, vengono indicate anche le Unità organizzative che concorrono alla loro realizzazione?</v>
      </c>
      <c r="Z104" s="22">
        <f t="shared" si="25"/>
        <v>0.1111111111111111</v>
      </c>
      <c r="AA104" s="23">
        <f t="shared" si="21"/>
        <v>0.1111111111111111</v>
      </c>
      <c r="AB104" s="22">
        <f>IF(Y104="…..........",0,VLOOKUP(X104,Domande!$D$3:$I$1936,6,0))</f>
        <v>1</v>
      </c>
      <c r="AC104" s="22">
        <f t="shared" si="23"/>
        <v>0.1111111111111111</v>
      </c>
      <c r="AD104" s="22">
        <f>IF(Y104="…..........",0,VLOOKUP(X104,Domande!$D$3:$J$1936,7,0))</f>
        <v>1</v>
      </c>
      <c r="AE104" s="23">
        <f t="shared" si="22"/>
        <v>0.1111111111111111</v>
      </c>
    </row>
    <row r="105" spans="22:31" x14ac:dyDescent="0.25">
      <c r="V105" s="11" t="s">
        <v>42</v>
      </c>
      <c r="W105" s="12" t="s">
        <v>15</v>
      </c>
      <c r="X105" s="13" t="str">
        <f t="shared" si="24"/>
        <v>P.04</v>
      </c>
      <c r="Y105" s="14" t="str">
        <f>IF(TYPE(VLOOKUP(X105,Domande!$D$2:$F$1957,2,0))=16,"…..........",VLOOKUP(X105,Domande!$D$2:$F$1957,2,0))</f>
        <v>Nel Piano è presente la dimensione di genere?</v>
      </c>
      <c r="Z105" s="22">
        <f t="shared" si="25"/>
        <v>0.1111111111111111</v>
      </c>
      <c r="AA105" s="23">
        <f t="shared" si="21"/>
        <v>0.1111111111111111</v>
      </c>
      <c r="AB105" s="22">
        <f>IF(Y105="…..........",0,VLOOKUP(X105,Domande!$D$3:$I$1936,6,0))</f>
        <v>1</v>
      </c>
      <c r="AC105" s="22">
        <f t="shared" si="23"/>
        <v>0.1111111111111111</v>
      </c>
      <c r="AD105" s="22">
        <f>IF(Y105="…..........",0,VLOOKUP(X105,Domande!$D$3:$J$1936,7,0))</f>
        <v>0</v>
      </c>
      <c r="AE105" s="23">
        <f t="shared" si="22"/>
        <v>0</v>
      </c>
    </row>
    <row r="106" spans="22:31" x14ac:dyDescent="0.25">
      <c r="V106" s="11" t="s">
        <v>42</v>
      </c>
      <c r="W106" s="12" t="s">
        <v>17</v>
      </c>
      <c r="X106" s="13" t="str">
        <f t="shared" si="24"/>
        <v>P.05</v>
      </c>
      <c r="Y106" s="14" t="str">
        <f>IF(TYPE(VLOOKUP(X106,Domande!$D$2:$F$1957,2,0))=16,"…..........",VLOOKUP(X106,Domande!$D$2:$F$1957,2,0))</f>
        <v>Come vengono gestiti nel Piano gli obiettivi individuali dei Dirigenti?</v>
      </c>
      <c r="Z106" s="22">
        <f t="shared" si="25"/>
        <v>0.1111111111111111</v>
      </c>
      <c r="AA106" s="23">
        <f t="shared" si="21"/>
        <v>0.1111111111111111</v>
      </c>
      <c r="AB106" s="22">
        <f>IF(Y106="…..........",0,VLOOKUP(X106,Domande!$D$3:$I$1936,6,0))</f>
        <v>1</v>
      </c>
      <c r="AC106" s="22">
        <f t="shared" si="23"/>
        <v>0.1111111111111111</v>
      </c>
      <c r="AD106" s="22">
        <f>IF(Y106="…..........",0,VLOOKUP(X106,Domande!$D$3:$J$1936,7,0))</f>
        <v>1</v>
      </c>
      <c r="AE106" s="23">
        <f t="shared" si="22"/>
        <v>0.1111111111111111</v>
      </c>
    </row>
    <row r="107" spans="22:31" x14ac:dyDescent="0.25">
      <c r="V107" s="11" t="s">
        <v>42</v>
      </c>
      <c r="W107" s="12" t="s">
        <v>34</v>
      </c>
      <c r="X107" s="13" t="str">
        <f t="shared" si="24"/>
        <v>P.06</v>
      </c>
      <c r="Y107" s="14" t="str">
        <f>IF(TYPE(VLOOKUP(X107,Domande!$D$2:$F$1957,2,0))=16,"…..........",VLOOKUP(X107,Domande!$D$2:$F$1957,2,0))</f>
        <v>Si cerca di fare adeguata sintesi nella stesura e redazione del Piano, considerando anche gli allegati che sono parte sostanziale del documento? (es. quando gli obiettivi sono riportati in allegato)</v>
      </c>
      <c r="Z107" s="22">
        <f t="shared" si="25"/>
        <v>0.1111111111111111</v>
      </c>
      <c r="AA107" s="23">
        <f t="shared" si="21"/>
        <v>0.1111111111111111</v>
      </c>
      <c r="AB107" s="22">
        <f>IF(Y107="…..........",0,VLOOKUP(X107,Domande!$D$3:$I$1936,6,0))</f>
        <v>1</v>
      </c>
      <c r="AC107" s="22">
        <f t="shared" si="23"/>
        <v>0.1111111111111111</v>
      </c>
      <c r="AD107" s="22">
        <f>IF(Y107="…..........",0,VLOOKUP(X107,Domande!$D$3:$J$1936,7,0))</f>
        <v>1</v>
      </c>
      <c r="AE107" s="23">
        <f t="shared" si="22"/>
        <v>0.1111111111111111</v>
      </c>
    </row>
    <row r="108" spans="22:31" x14ac:dyDescent="0.25">
      <c r="V108" s="11" t="s">
        <v>42</v>
      </c>
      <c r="W108" s="12" t="s">
        <v>35</v>
      </c>
      <c r="X108" s="13" t="str">
        <f t="shared" si="24"/>
        <v>P.07</v>
      </c>
      <c r="Y108" s="14" t="str">
        <f>IF(TYPE(VLOOKUP(X108,Domande!$D$2:$F$1957,2,0))=16,"…..........",VLOOKUP(X108,Domande!$D$2:$F$1957,2,0))</f>
        <v>Si cerca di garantire la fruibilità del documento anche attraverso il contenimento del numero di obiettivi proposti?</v>
      </c>
      <c r="Z108" s="22">
        <f t="shared" si="25"/>
        <v>0.1111111111111111</v>
      </c>
      <c r="AA108" s="23">
        <f t="shared" si="21"/>
        <v>0.1111111111111111</v>
      </c>
      <c r="AB108" s="22">
        <f>IF(Y108="…..........",0,VLOOKUP(X108,Domande!$D$3:$I$1936,6,0))</f>
        <v>1</v>
      </c>
      <c r="AC108" s="22">
        <f t="shared" si="23"/>
        <v>0.1111111111111111</v>
      </c>
      <c r="AD108" s="22">
        <f>IF(Y108="…..........",0,VLOOKUP(X108,Domande!$D$3:$J$1936,7,0))</f>
        <v>1</v>
      </c>
      <c r="AE108" s="23">
        <f t="shared" si="22"/>
        <v>0.1111111111111111</v>
      </c>
    </row>
    <row r="109" spans="22:31" x14ac:dyDescent="0.25">
      <c r="V109" s="11" t="s">
        <v>42</v>
      </c>
      <c r="W109" s="12" t="s">
        <v>36</v>
      </c>
      <c r="X109" s="13" t="str">
        <f t="shared" si="24"/>
        <v>P.08</v>
      </c>
      <c r="Y109" s="14" t="str">
        <f>IF(TYPE(VLOOKUP(X109,Domande!$D$2:$F$1957,2,0))=16,"…..........",VLOOKUP(X109,Domande!$D$2:$F$1957,2,0))</f>
        <v>Nel complesso, il Piano è coerente con le Linee guida di Unioncamere e del Dipartimento della Funzione pubblica?</v>
      </c>
      <c r="Z109" s="22">
        <f t="shared" si="25"/>
        <v>0.1111111111111111</v>
      </c>
      <c r="AA109" s="23">
        <f t="shared" si="21"/>
        <v>0.1111111111111111</v>
      </c>
      <c r="AB109" s="22">
        <f>IF(Y109="…..........",0,VLOOKUP(X109,Domande!$D$3:$I$1936,6,0))</f>
        <v>1</v>
      </c>
      <c r="AC109" s="22">
        <f t="shared" si="23"/>
        <v>0.1111111111111111</v>
      </c>
      <c r="AD109" s="22">
        <f>IF(Y109="…..........",0,VLOOKUP(X109,Domande!$D$3:$J$1936,7,0))</f>
        <v>1</v>
      </c>
      <c r="AE109" s="23">
        <f t="shared" si="22"/>
        <v>0.1111111111111111</v>
      </c>
    </row>
    <row r="110" spans="22:31" x14ac:dyDescent="0.25">
      <c r="V110" s="11" t="s">
        <v>42</v>
      </c>
      <c r="W110" s="12" t="s">
        <v>37</v>
      </c>
      <c r="X110" s="13" t="str">
        <f t="shared" si="24"/>
        <v>P.09</v>
      </c>
      <c r="Y110" s="14" t="str">
        <f>IF(TYPE(VLOOKUP(X110,Domande!$D$2:$F$1957,2,0))=16,"…..........",VLOOKUP(X110,Domande!$D$2:$F$1957,2,0))</f>
        <v>Esiste un effettivo collegamento tra Piano della performance e PTPCT (Piano triennale di prevenzione della corruzione e trasparenza)?</v>
      </c>
      <c r="Z110" s="22">
        <f t="shared" si="25"/>
        <v>0.1111111111111111</v>
      </c>
      <c r="AA110" s="23">
        <f t="shared" si="21"/>
        <v>0.1111111111111111</v>
      </c>
      <c r="AB110" s="22">
        <f>IF(Y110="…..........",0,VLOOKUP(X110,Domande!$D$3:$I$1936,6,0))</f>
        <v>1</v>
      </c>
      <c r="AC110" s="22">
        <f t="shared" si="23"/>
        <v>0.1111111111111111</v>
      </c>
      <c r="AD110" s="22">
        <f>IF(Y110="…..........",0,VLOOKUP(X110,Domande!$D$3:$J$1936,7,0))</f>
        <v>1</v>
      </c>
      <c r="AE110" s="23">
        <f t="shared" si="22"/>
        <v>0.1111111111111111</v>
      </c>
    </row>
    <row r="111" spans="22:31" ht="14.45" hidden="1" x14ac:dyDescent="0.35">
      <c r="V111" s="11" t="s">
        <v>42</v>
      </c>
      <c r="W111" s="12" t="s">
        <v>230</v>
      </c>
      <c r="X111" s="13" t="str">
        <f t="shared" si="24"/>
        <v>P.10</v>
      </c>
      <c r="Y111" s="14" t="str">
        <f>IF(TYPE(VLOOKUP(X111,Domande!$D$2:$F$1957,2,0))=16,"…..........",VLOOKUP(X111,Domande!$D$2:$F$1957,2,0))</f>
        <v>…..........</v>
      </c>
      <c r="Z111" s="22">
        <f t="shared" si="25"/>
        <v>0</v>
      </c>
      <c r="AA111" s="23">
        <f t="shared" si="21"/>
        <v>0</v>
      </c>
      <c r="AB111" s="22">
        <f>IF(Y111="…..........",0,VLOOKUP(X111,Domande!$D$3:$I$1936,6,0))</f>
        <v>0</v>
      </c>
      <c r="AC111" s="22">
        <f t="shared" si="23"/>
        <v>0</v>
      </c>
      <c r="AD111" s="20">
        <f>IF(Y111="…..........",0,VLOOKUP(X111,Domande!$D$3:$J$1936,7,0))</f>
        <v>0</v>
      </c>
      <c r="AE111" s="21">
        <f t="shared" si="22"/>
        <v>0</v>
      </c>
    </row>
    <row r="112" spans="22:31" ht="14.45" hidden="1" x14ac:dyDescent="0.35">
      <c r="V112" s="11" t="s">
        <v>42</v>
      </c>
      <c r="W112" s="12" t="s">
        <v>231</v>
      </c>
      <c r="X112" s="13" t="str">
        <f t="shared" si="24"/>
        <v>P.11</v>
      </c>
      <c r="Y112" s="14" t="str">
        <f>IF(TYPE(VLOOKUP(X112,Domande!$D$2:$F$1957,2,0))=16,"…..........",VLOOKUP(X112,Domande!$D$2:$F$1957,2,0))</f>
        <v>…..........</v>
      </c>
      <c r="Z112" s="22">
        <f t="shared" si="25"/>
        <v>0</v>
      </c>
      <c r="AA112" s="23">
        <f t="shared" si="21"/>
        <v>0</v>
      </c>
      <c r="AB112" s="22">
        <f>IF(Y112="…..........",0,VLOOKUP(X112,Domande!$D$3:$I$1936,6,0))</f>
        <v>0</v>
      </c>
      <c r="AC112" s="22">
        <f t="shared" si="23"/>
        <v>0</v>
      </c>
      <c r="AD112" s="20">
        <f>IF(Y112="…..........",0,VLOOKUP(X112,Domande!$D$3:$J$1936,7,0))</f>
        <v>0</v>
      </c>
      <c r="AE112" s="21">
        <f t="shared" si="22"/>
        <v>0</v>
      </c>
    </row>
    <row r="113" spans="22:31" ht="14.45" hidden="1" x14ac:dyDescent="0.35">
      <c r="V113" s="11" t="s">
        <v>42</v>
      </c>
      <c r="W113" s="12" t="s">
        <v>232</v>
      </c>
      <c r="X113" s="13" t="str">
        <f t="shared" si="24"/>
        <v>P.12</v>
      </c>
      <c r="Y113" s="14" t="str">
        <f>IF(TYPE(VLOOKUP(X113,Domande!$D$2:$F$1957,2,0))=16,"…..........",VLOOKUP(X113,Domande!$D$2:$F$1957,2,0))</f>
        <v>…..........</v>
      </c>
      <c r="Z113" s="22">
        <f t="shared" si="25"/>
        <v>0</v>
      </c>
      <c r="AA113" s="23">
        <f t="shared" si="21"/>
        <v>0</v>
      </c>
      <c r="AB113" s="22">
        <f>IF(Y113="…..........",0,VLOOKUP(X113,Domande!$D$3:$I$1936,6,0))</f>
        <v>0</v>
      </c>
      <c r="AC113" s="22">
        <f t="shared" si="23"/>
        <v>0</v>
      </c>
      <c r="AD113" s="20">
        <f>IF(Y113="…..........",0,VLOOKUP(X113,Domande!$D$3:$J$1936,7,0))</f>
        <v>0</v>
      </c>
      <c r="AE113" s="21">
        <f t="shared" si="22"/>
        <v>0</v>
      </c>
    </row>
    <row r="114" spans="22:31" ht="14.45" hidden="1" x14ac:dyDescent="0.35">
      <c r="V114" s="11" t="s">
        <v>42</v>
      </c>
      <c r="W114" s="12" t="s">
        <v>233</v>
      </c>
      <c r="X114" s="13" t="str">
        <f t="shared" si="24"/>
        <v>P.13</v>
      </c>
      <c r="Y114" s="14" t="str">
        <f>IF(TYPE(VLOOKUP(X114,Domande!$D$2:$F$1957,2,0))=16,"…..........",VLOOKUP(X114,Domande!$D$2:$F$1957,2,0))</f>
        <v>…..........</v>
      </c>
      <c r="Z114" s="22">
        <f t="shared" si="25"/>
        <v>0</v>
      </c>
      <c r="AA114" s="23">
        <f t="shared" si="21"/>
        <v>0</v>
      </c>
      <c r="AB114" s="22">
        <f>IF(Y114="…..........",0,VLOOKUP(X114,Domande!$D$3:$I$1936,6,0))</f>
        <v>0</v>
      </c>
      <c r="AC114" s="22">
        <f t="shared" si="23"/>
        <v>0</v>
      </c>
      <c r="AD114" s="20">
        <f>IF(Y114="…..........",0,VLOOKUP(X114,Domande!$D$3:$J$1936,7,0))</f>
        <v>0</v>
      </c>
      <c r="AE114" s="21">
        <f t="shared" si="22"/>
        <v>0</v>
      </c>
    </row>
    <row r="115" spans="22:31" ht="14.45" hidden="1" x14ac:dyDescent="0.35">
      <c r="V115" s="11" t="s">
        <v>42</v>
      </c>
      <c r="W115" s="12" t="s">
        <v>234</v>
      </c>
      <c r="X115" s="13" t="str">
        <f t="shared" si="24"/>
        <v>P.14</v>
      </c>
      <c r="Y115" s="14" t="str">
        <f>IF(TYPE(VLOOKUP(X115,Domande!$D$2:$F$1957,2,0))=16,"…..........",VLOOKUP(X115,Domande!$D$2:$F$1957,2,0))</f>
        <v>…..........</v>
      </c>
      <c r="Z115" s="22">
        <f t="shared" si="25"/>
        <v>0</v>
      </c>
      <c r="AA115" s="23">
        <f t="shared" si="21"/>
        <v>0</v>
      </c>
      <c r="AB115" s="22">
        <f>IF(Y115="…..........",0,VLOOKUP(X115,Domande!$D$3:$I$1936,6,0))</f>
        <v>0</v>
      </c>
      <c r="AC115" s="22">
        <f t="shared" si="23"/>
        <v>0</v>
      </c>
      <c r="AD115" s="20">
        <f>IF(Y115="…..........",0,VLOOKUP(X115,Domande!$D$3:$J$1936,7,0))</f>
        <v>0</v>
      </c>
      <c r="AE115" s="21">
        <f t="shared" si="22"/>
        <v>0</v>
      </c>
    </row>
    <row r="116" spans="22:31" ht="14.45" hidden="1" x14ac:dyDescent="0.35">
      <c r="V116" s="11" t="s">
        <v>42</v>
      </c>
      <c r="W116" s="12" t="s">
        <v>235</v>
      </c>
      <c r="X116" s="13" t="str">
        <f t="shared" si="24"/>
        <v>P.15</v>
      </c>
      <c r="Y116" s="14" t="str">
        <f>IF(TYPE(VLOOKUP(X116,Domande!$D$2:$F$1957,2,0))=16,"…..........",VLOOKUP(X116,Domande!$D$2:$F$1957,2,0))</f>
        <v>…..........</v>
      </c>
      <c r="Z116" s="22">
        <f t="shared" si="25"/>
        <v>0</v>
      </c>
      <c r="AA116" s="23">
        <f t="shared" si="21"/>
        <v>0</v>
      </c>
      <c r="AB116" s="22">
        <f>IF(Y116="…..........",0,VLOOKUP(X116,Domande!$D$3:$I$1936,6,0))</f>
        <v>0</v>
      </c>
      <c r="AC116" s="22">
        <f t="shared" si="23"/>
        <v>0</v>
      </c>
      <c r="AD116" s="20">
        <f>IF(Y116="…..........",0,VLOOKUP(X116,Domande!$D$3:$J$1936,7,0))</f>
        <v>0</v>
      </c>
      <c r="AE116" s="21">
        <f t="shared" si="22"/>
        <v>0</v>
      </c>
    </row>
    <row r="117" spans="22:31" ht="14.45" hidden="1" x14ac:dyDescent="0.35">
      <c r="V117" s="11" t="s">
        <v>42</v>
      </c>
      <c r="W117" s="12" t="s">
        <v>236</v>
      </c>
      <c r="X117" s="13" t="str">
        <f t="shared" si="24"/>
        <v>P.16</v>
      </c>
      <c r="Y117" s="14" t="str">
        <f>IF(TYPE(VLOOKUP(X117,Domande!$D$2:$F$1957,2,0))=16,"…..........",VLOOKUP(X117,Domande!$D$2:$F$1957,2,0))</f>
        <v>…..........</v>
      </c>
      <c r="Z117" s="22">
        <f t="shared" si="25"/>
        <v>0</v>
      </c>
      <c r="AA117" s="23">
        <f t="shared" si="21"/>
        <v>0</v>
      </c>
      <c r="AB117" s="22">
        <f>IF(Y117="…..........",0,VLOOKUP(X117,Domande!$D$3:$I$1936,6,0))</f>
        <v>0</v>
      </c>
      <c r="AC117" s="22">
        <f t="shared" si="23"/>
        <v>0</v>
      </c>
      <c r="AD117" s="20">
        <f>IF(Y117="…..........",0,VLOOKUP(X117,Domande!$D$3:$J$1936,7,0))</f>
        <v>0</v>
      </c>
      <c r="AE117" s="21">
        <f t="shared" si="22"/>
        <v>0</v>
      </c>
    </row>
    <row r="118" spans="22:31" ht="14.45" hidden="1" x14ac:dyDescent="0.35">
      <c r="V118" s="11" t="s">
        <v>42</v>
      </c>
      <c r="W118" s="12" t="s">
        <v>237</v>
      </c>
      <c r="X118" s="13" t="str">
        <f t="shared" ref="X118:X141" si="26">+CONCATENATE(V118,".",W118)</f>
        <v>P.17</v>
      </c>
      <c r="Y118" s="14" t="str">
        <f>IF(TYPE(VLOOKUP(X118,Domande!$D$2:$F$1957,2,0))=16,"…..........",VLOOKUP(X118,Domande!$D$2:$F$1957,2,0))</f>
        <v>…..........</v>
      </c>
      <c r="Z118" s="22">
        <f t="shared" ref="Z118:Z141" si="27">IF(Y118="…..........",0,IF(VLOOKUP(V118,$A$2:$B$8,2,0)=0,0,1/VLOOKUP(V118,$A$2:$B$8,2,0)))</f>
        <v>0</v>
      </c>
      <c r="AA118" s="23">
        <f t="shared" si="21"/>
        <v>0</v>
      </c>
      <c r="AB118" s="22">
        <f>IF(Y118="…..........",0,VLOOKUP(X118,Domande!$D$3:$I$1936,6,0))</f>
        <v>0</v>
      </c>
      <c r="AC118" s="22">
        <f t="shared" si="23"/>
        <v>0</v>
      </c>
      <c r="AD118" s="20">
        <f>IF(Y118="…..........",0,VLOOKUP(X118,Domande!$D$3:$J$1936,7,0))</f>
        <v>0</v>
      </c>
      <c r="AE118" s="21">
        <f t="shared" si="22"/>
        <v>0</v>
      </c>
    </row>
    <row r="119" spans="22:31" ht="14.45" hidden="1" x14ac:dyDescent="0.35">
      <c r="V119" s="11" t="s">
        <v>42</v>
      </c>
      <c r="W119" s="12" t="s">
        <v>238</v>
      </c>
      <c r="X119" s="13" t="str">
        <f t="shared" si="26"/>
        <v>P.18</v>
      </c>
      <c r="Y119" s="14" t="str">
        <f>IF(TYPE(VLOOKUP(X119,Domande!$D$2:$F$1957,2,0))=16,"…..........",VLOOKUP(X119,Domande!$D$2:$F$1957,2,0))</f>
        <v>…..........</v>
      </c>
      <c r="Z119" s="22">
        <f t="shared" si="27"/>
        <v>0</v>
      </c>
      <c r="AA119" s="23">
        <f t="shared" si="21"/>
        <v>0</v>
      </c>
      <c r="AB119" s="22">
        <f>IF(Y119="…..........",0,VLOOKUP(X119,Domande!$D$3:$I$1936,6,0))</f>
        <v>0</v>
      </c>
      <c r="AC119" s="22">
        <f t="shared" si="23"/>
        <v>0</v>
      </c>
      <c r="AD119" s="20">
        <f>IF(Y119="…..........",0,VLOOKUP(X119,Domande!$D$3:$J$1936,7,0))</f>
        <v>0</v>
      </c>
      <c r="AE119" s="21">
        <f t="shared" si="22"/>
        <v>0</v>
      </c>
    </row>
    <row r="120" spans="22:31" ht="14.45" hidden="1" x14ac:dyDescent="0.35">
      <c r="V120" s="11" t="s">
        <v>42</v>
      </c>
      <c r="W120" s="12" t="s">
        <v>239</v>
      </c>
      <c r="X120" s="13" t="str">
        <f t="shared" si="26"/>
        <v>P.19</v>
      </c>
      <c r="Y120" s="14" t="str">
        <f>IF(TYPE(VLOOKUP(X120,Domande!$D$2:$F$1957,2,0))=16,"…..........",VLOOKUP(X120,Domande!$D$2:$F$1957,2,0))</f>
        <v>…..........</v>
      </c>
      <c r="Z120" s="22">
        <f t="shared" si="27"/>
        <v>0</v>
      </c>
      <c r="AA120" s="23">
        <f t="shared" si="21"/>
        <v>0</v>
      </c>
      <c r="AB120" s="22">
        <f>IF(Y120="…..........",0,VLOOKUP(X120,Domande!$D$3:$I$1936,6,0))</f>
        <v>0</v>
      </c>
      <c r="AC120" s="22">
        <f t="shared" si="23"/>
        <v>0</v>
      </c>
      <c r="AD120" s="20">
        <f>IF(Y120="…..........",0,VLOOKUP(X120,Domande!$D$3:$J$1936,7,0))</f>
        <v>0</v>
      </c>
      <c r="AE120" s="21">
        <f t="shared" si="22"/>
        <v>0</v>
      </c>
    </row>
    <row r="121" spans="22:31" ht="14.45" hidden="1" x14ac:dyDescent="0.35">
      <c r="V121" s="11" t="s">
        <v>42</v>
      </c>
      <c r="W121" s="12" t="s">
        <v>240</v>
      </c>
      <c r="X121" s="13" t="str">
        <f t="shared" si="26"/>
        <v>P.20</v>
      </c>
      <c r="Y121" s="14" t="str">
        <f>IF(TYPE(VLOOKUP(X121,Domande!$D$2:$F$1957,2,0))=16,"…..........",VLOOKUP(X121,Domande!$D$2:$F$1957,2,0))</f>
        <v>…..........</v>
      </c>
      <c r="Z121" s="22">
        <f t="shared" si="27"/>
        <v>0</v>
      </c>
      <c r="AA121" s="23">
        <f t="shared" si="21"/>
        <v>0</v>
      </c>
      <c r="AB121" s="22">
        <f>IF(Y121="…..........",0,VLOOKUP(X121,Domande!$D$3:$I$1936,6,0))</f>
        <v>0</v>
      </c>
      <c r="AC121" s="22">
        <f t="shared" si="23"/>
        <v>0</v>
      </c>
      <c r="AD121" s="20">
        <f>IF(Y121="…..........",0,VLOOKUP(X121,Domande!$D$3:$J$1936,7,0))</f>
        <v>0</v>
      </c>
      <c r="AE121" s="21">
        <f t="shared" si="22"/>
        <v>0</v>
      </c>
    </row>
    <row r="122" spans="22:31" x14ac:dyDescent="0.25">
      <c r="V122" s="39" t="s">
        <v>43</v>
      </c>
      <c r="W122" s="40" t="s">
        <v>3</v>
      </c>
      <c r="X122" s="41" t="str">
        <f t="shared" si="26"/>
        <v>R.01</v>
      </c>
      <c r="Y122" s="42" t="str">
        <f>IF(TYPE(VLOOKUP(X122,Domande!$D$2:$F$1957,2,0))=16,"…..........",VLOOKUP(X122,Domande!$D$2:$F$1957,2,0))</f>
        <v>Per il ciclo oggetto d'indagine, in che misura è rispettata la tempistica di pubblicazione della Relazione sulla performance?</v>
      </c>
      <c r="Z122" s="43">
        <f>IF(Y122="…..........",0,IF(VLOOKUP(V122,$A$2:$B$8,2,0)=0,0,1/VLOOKUP(V122,$A$2:$B$8,2,0)))</f>
        <v>0.1</v>
      </c>
      <c r="AA122" s="44">
        <f t="shared" si="21"/>
        <v>0.1</v>
      </c>
      <c r="AB122" s="43">
        <f>IF(Y122="…..........",0,VLOOKUP(X122,Domande!$D$3:$I$1936,6,0))</f>
        <v>1</v>
      </c>
      <c r="AC122" s="43">
        <f t="shared" si="23"/>
        <v>0.1</v>
      </c>
      <c r="AD122" s="20">
        <f>IF(Y122="…..........",0,VLOOKUP(X122,Domande!$D$3:$J$1936,7,0))</f>
        <v>0.8</v>
      </c>
      <c r="AE122" s="21">
        <f t="shared" si="22"/>
        <v>8.0000000000000016E-2</v>
      </c>
    </row>
    <row r="123" spans="22:31" x14ac:dyDescent="0.25">
      <c r="V123" s="39" t="s">
        <v>43</v>
      </c>
      <c r="W123" s="40" t="s">
        <v>4</v>
      </c>
      <c r="X123" s="41" t="str">
        <f t="shared" si="26"/>
        <v>R.02</v>
      </c>
      <c r="Y123" s="42" t="str">
        <f>IF(TYPE(VLOOKUP(X123,Domande!$D$2:$F$1957,2,0))=16,"…..........",VLOOKUP(X123,Domande!$D$2:$F$1957,2,0))</f>
        <v xml:space="preserve">E' stato lasciato un intervallo di tempo congruo all'OIV dalla ricezione formale della Relazione alla richiesta di validazione, affinché abbia la possibilità di fare le necessarie valutazioni? </v>
      </c>
      <c r="Z123" s="43">
        <f t="shared" si="27"/>
        <v>0.1</v>
      </c>
      <c r="AA123" s="44">
        <f t="shared" si="21"/>
        <v>0.1</v>
      </c>
      <c r="AB123" s="43">
        <f>IF(Y123="…..........",0,VLOOKUP(X123,Domande!$D$3:$I$1936,6,0))</f>
        <v>1</v>
      </c>
      <c r="AC123" s="43">
        <f t="shared" si="23"/>
        <v>0.1</v>
      </c>
      <c r="AD123" s="20">
        <f>IF(Y123="…..........",0,VLOOKUP(X123,Domande!$D$3:$J$1936,7,0))</f>
        <v>1</v>
      </c>
      <c r="AE123" s="21">
        <f t="shared" si="22"/>
        <v>0.1</v>
      </c>
    </row>
    <row r="124" spans="22:31" x14ac:dyDescent="0.25">
      <c r="V124" s="39" t="s">
        <v>43</v>
      </c>
      <c r="W124" s="40" t="s">
        <v>13</v>
      </c>
      <c r="X124" s="41" t="str">
        <f t="shared" si="26"/>
        <v>R.03</v>
      </c>
      <c r="Y124" s="42" t="str">
        <f>IF(TYPE(VLOOKUP(X124,Domande!$D$2:$F$1957,2,0))=16,"…..........",VLOOKUP(X124,Domande!$D$2:$F$1957,2,0))</f>
        <v>Viene correttamente esposta l'analisi di contesto?</v>
      </c>
      <c r="Z124" s="43">
        <f t="shared" si="27"/>
        <v>0.1</v>
      </c>
      <c r="AA124" s="44">
        <f t="shared" si="21"/>
        <v>0.1</v>
      </c>
      <c r="AB124" s="43">
        <f>IF(Y124="…..........",0,VLOOKUP(X124,Domande!$D$3:$I$1936,6,0))</f>
        <v>1</v>
      </c>
      <c r="AC124" s="43">
        <f t="shared" si="23"/>
        <v>0.1</v>
      </c>
      <c r="AD124" s="20">
        <f>IF(Y124="…..........",0,VLOOKUP(X124,Domande!$D$3:$J$1936,7,0))</f>
        <v>0.5</v>
      </c>
      <c r="AE124" s="21">
        <f t="shared" si="22"/>
        <v>0.05</v>
      </c>
    </row>
    <row r="125" spans="22:31" x14ac:dyDescent="0.25">
      <c r="V125" s="39" t="s">
        <v>43</v>
      </c>
      <c r="W125" s="40" t="s">
        <v>15</v>
      </c>
      <c r="X125" s="41" t="str">
        <f t="shared" si="26"/>
        <v>R.04</v>
      </c>
      <c r="Y125" s="42" t="str">
        <f>IF(TYPE(VLOOKUP(X125,Domande!$D$2:$F$1957,2,0))=16,"…..........",VLOOKUP(X125,Domande!$D$2:$F$1957,2,0))</f>
        <v>Nella Relazione viene riportata la sintesi dei principali risultati raggiunti?</v>
      </c>
      <c r="Z125" s="43">
        <f t="shared" si="27"/>
        <v>0.1</v>
      </c>
      <c r="AA125" s="44">
        <f t="shared" si="21"/>
        <v>0.1</v>
      </c>
      <c r="AB125" s="43">
        <f>IF(Y125="…..........",0,VLOOKUP(X125,Domande!$D$3:$I$1936,6,0))</f>
        <v>1</v>
      </c>
      <c r="AC125" s="43">
        <f t="shared" si="23"/>
        <v>0.1</v>
      </c>
      <c r="AD125" s="20">
        <f>IF(Y125="…..........",0,VLOOKUP(X125,Domande!$D$3:$J$1936,7,0))</f>
        <v>0</v>
      </c>
      <c r="AE125" s="21">
        <f t="shared" si="22"/>
        <v>0</v>
      </c>
    </row>
    <row r="126" spans="22:31" x14ac:dyDescent="0.25">
      <c r="V126" s="39" t="s">
        <v>43</v>
      </c>
      <c r="W126" s="40" t="s">
        <v>17</v>
      </c>
      <c r="X126" s="41" t="str">
        <f t="shared" si="26"/>
        <v>R.05</v>
      </c>
      <c r="Y126" s="42" t="str">
        <f>IF(TYPE(VLOOKUP(X126,Domande!$D$2:$F$1957,2,0))=16,"…..........",VLOOKUP(X126,Domande!$D$2:$F$1957,2,0))</f>
        <v>Nella Relazione sono rendicontati tutti gli Obiettivi strategici presenti nel corrispondente Piano?</v>
      </c>
      <c r="Z126" s="43">
        <f t="shared" si="27"/>
        <v>0.1</v>
      </c>
      <c r="AA126" s="44">
        <f t="shared" si="21"/>
        <v>0.1</v>
      </c>
      <c r="AB126" s="43">
        <f>IF(Y126="…..........",0,VLOOKUP(X126,Domande!$D$3:$I$1936,6,0))</f>
        <v>1</v>
      </c>
      <c r="AC126" s="43">
        <f t="shared" si="23"/>
        <v>0.1</v>
      </c>
      <c r="AD126" s="20">
        <f>IF(Y126="…..........",0,VLOOKUP(X126,Domande!$D$3:$J$1936,7,0))</f>
        <v>1</v>
      </c>
      <c r="AE126" s="21">
        <f t="shared" si="22"/>
        <v>0.1</v>
      </c>
    </row>
    <row r="127" spans="22:31" x14ac:dyDescent="0.25">
      <c r="V127" s="39" t="s">
        <v>43</v>
      </c>
      <c r="W127" s="40" t="s">
        <v>34</v>
      </c>
      <c r="X127" s="41" t="str">
        <f t="shared" si="26"/>
        <v>R.06</v>
      </c>
      <c r="Y127" s="42" t="str">
        <f>IF(TYPE(VLOOKUP(X127,Domande!$D$2:$F$1957,2,0))=16,"…..........",VLOOKUP(X127,Domande!$D$2:$F$1957,2,0))</f>
        <v>Nella Relazione sono rendicontati tutti gli Obiettivi operativi presenti nel corrispondente Piano?</v>
      </c>
      <c r="Z127" s="43">
        <f t="shared" si="27"/>
        <v>0.1</v>
      </c>
      <c r="AA127" s="44">
        <f t="shared" si="21"/>
        <v>0.1</v>
      </c>
      <c r="AB127" s="43">
        <f>IF(Y127="…..........",0,VLOOKUP(X127,Domande!$D$3:$I$1936,6,0))</f>
        <v>1</v>
      </c>
      <c r="AC127" s="43">
        <f t="shared" si="23"/>
        <v>0.1</v>
      </c>
      <c r="AD127" s="20">
        <f>IF(Y127="…..........",0,VLOOKUP(X127,Domande!$D$3:$J$1936,7,0))</f>
        <v>1</v>
      </c>
      <c r="AE127" s="21">
        <f t="shared" si="22"/>
        <v>0.1</v>
      </c>
    </row>
    <row r="128" spans="22:31" x14ac:dyDescent="0.25">
      <c r="V128" s="39" t="s">
        <v>43</v>
      </c>
      <c r="W128" s="40" t="s">
        <v>35</v>
      </c>
      <c r="X128" s="41" t="str">
        <f t="shared" si="26"/>
        <v>R.07</v>
      </c>
      <c r="Y128" s="42" t="str">
        <f>IF(TYPE(VLOOKUP(X128,Domande!$D$2:$F$1957,2,0))=16,"…..........",VLOOKUP(X128,Domande!$D$2:$F$1957,2,0))</f>
        <v>Nella Relazione viene data evidenza separata alle risultanze della misurazione e della valutazione per ognuno degli obiettivi strategici e operativi rendicontati?</v>
      </c>
      <c r="Z128" s="43">
        <f t="shared" si="27"/>
        <v>0.1</v>
      </c>
      <c r="AA128" s="44">
        <f t="shared" si="21"/>
        <v>0.1</v>
      </c>
      <c r="AB128" s="43">
        <f>IF(Y128="…..........",0,VLOOKUP(X128,Domande!$D$3:$I$1936,6,0))</f>
        <v>1</v>
      </c>
      <c r="AC128" s="43">
        <f t="shared" si="23"/>
        <v>0.1</v>
      </c>
      <c r="AD128" s="20">
        <f>IF(Y128="…..........",0,VLOOKUP(X128,Domande!$D$3:$J$1936,7,0))</f>
        <v>1</v>
      </c>
      <c r="AE128" s="21">
        <f t="shared" si="22"/>
        <v>0.1</v>
      </c>
    </row>
    <row r="129" spans="22:31" x14ac:dyDescent="0.25">
      <c r="V129" s="39" t="s">
        <v>43</v>
      </c>
      <c r="W129" s="40" t="s">
        <v>36</v>
      </c>
      <c r="X129" s="41" t="str">
        <f t="shared" si="26"/>
        <v>R.08</v>
      </c>
      <c r="Y129" s="42" t="str">
        <f>IF(TYPE(VLOOKUP(X129,Domande!$D$2:$F$1957,2,0))=16,"…..........",VLOOKUP(X129,Domande!$D$2:$F$1957,2,0))</f>
        <v>Nel caso di significativi scostamenti dei valori consuntivi dai target degli Obiettivi strategici e operativi, viene riportato un commento che spiega tali gap (sia in positivo che in negativo)?</v>
      </c>
      <c r="Z129" s="43">
        <f t="shared" si="27"/>
        <v>0.1</v>
      </c>
      <c r="AA129" s="44">
        <f t="shared" ref="AA129:AA141" si="28">+Z129</f>
        <v>0.1</v>
      </c>
      <c r="AB129" s="43">
        <f>IF(Y129="…..........",0,VLOOKUP(X129,Domande!$D$3:$I$1936,6,0))</f>
        <v>1</v>
      </c>
      <c r="AC129" s="43">
        <f t="shared" si="23"/>
        <v>0.1</v>
      </c>
      <c r="AD129" s="20">
        <f>IF(Y129="…..........",0,VLOOKUP(X129,Domande!$D$3:$J$1936,7,0))</f>
        <v>0</v>
      </c>
      <c r="AE129" s="21">
        <f t="shared" si="22"/>
        <v>0</v>
      </c>
    </row>
    <row r="130" spans="22:31" x14ac:dyDescent="0.25">
      <c r="V130" s="39" t="s">
        <v>43</v>
      </c>
      <c r="W130" s="40" t="s">
        <v>37</v>
      </c>
      <c r="X130" s="41" t="str">
        <f t="shared" si="26"/>
        <v>R.09</v>
      </c>
      <c r="Y130" s="42" t="str">
        <f>IF(TYPE(VLOOKUP(X130,Domande!$D$2:$F$1957,2,0))=16,"…..........",VLOOKUP(X130,Domande!$D$2:$F$1957,2,0))</f>
        <v>Nella Relazione sono rendicontati tutti gli Obiettivi individuali presenti nel corrispondente Piano?</v>
      </c>
      <c r="Z130" s="43">
        <f t="shared" si="27"/>
        <v>0.1</v>
      </c>
      <c r="AA130" s="44">
        <f t="shared" si="28"/>
        <v>0.1</v>
      </c>
      <c r="AB130" s="43">
        <f>IF(Y130="…..........",0,VLOOKUP(X130,Domande!$D$3:$I$1936,6,0))</f>
        <v>1</v>
      </c>
      <c r="AC130" s="43">
        <f t="shared" si="23"/>
        <v>0.1</v>
      </c>
      <c r="AD130" s="20">
        <f>IF(Y130="…..........",0,VLOOKUP(X130,Domande!$D$3:$J$1936,7,0))</f>
        <v>1</v>
      </c>
      <c r="AE130" s="21">
        <f t="shared" si="22"/>
        <v>0.1</v>
      </c>
    </row>
    <row r="131" spans="22:31" x14ac:dyDescent="0.25">
      <c r="V131" s="39" t="s">
        <v>43</v>
      </c>
      <c r="W131" s="40" t="s">
        <v>230</v>
      </c>
      <c r="X131" s="41" t="str">
        <f t="shared" si="26"/>
        <v>R.10</v>
      </c>
      <c r="Y131" s="163" t="str">
        <f>IF(TYPE(VLOOKUP(X131,Domande!$D$2:$F$1957,2,0))=16,"…..........",VLOOKUP(X131,Domande!$D$2:$F$1957,2,0))</f>
        <v>Nel complesso, la Relazione è coerente con le Linee guida di Unioncamere e del Dipartimento della Funzione pubblica?</v>
      </c>
      <c r="Z131" s="164">
        <f t="shared" si="27"/>
        <v>0.1</v>
      </c>
      <c r="AA131" s="164">
        <f t="shared" si="28"/>
        <v>0.1</v>
      </c>
      <c r="AB131" s="164">
        <f>IF(Y131="…..........",0,VLOOKUP(X131,Domande!$D$3:$I$1936,6,0))</f>
        <v>1</v>
      </c>
      <c r="AC131" s="164">
        <f t="shared" si="23"/>
        <v>0.1</v>
      </c>
      <c r="AD131" s="20">
        <f>IF(Y131="…..........",0,VLOOKUP(X131,Domande!$D$3:$J$1936,7,0))</f>
        <v>1</v>
      </c>
      <c r="AE131" s="21">
        <f t="shared" si="22"/>
        <v>0.1</v>
      </c>
    </row>
    <row r="132" spans="22:31" ht="14.45" hidden="1" x14ac:dyDescent="0.35">
      <c r="V132" s="39" t="s">
        <v>43</v>
      </c>
      <c r="W132" s="40" t="s">
        <v>231</v>
      </c>
      <c r="X132" s="41" t="str">
        <f t="shared" si="26"/>
        <v>R.11</v>
      </c>
      <c r="Y132" s="163" t="str">
        <f>IF(TYPE(VLOOKUP(X132,Domande!$D$2:$F$1957,2,0))=16,"…..........",VLOOKUP(X132,Domande!$D$2:$F$1957,2,0))</f>
        <v>…..........</v>
      </c>
      <c r="Z132" s="164">
        <f t="shared" si="27"/>
        <v>0</v>
      </c>
      <c r="AA132" s="164">
        <f t="shared" si="28"/>
        <v>0</v>
      </c>
      <c r="AB132" s="164">
        <f>IF(Y132="…..........",0,VLOOKUP(X132,Domande!$D$3:$I$1936,6,0))</f>
        <v>0</v>
      </c>
      <c r="AC132" s="164">
        <f t="shared" si="23"/>
        <v>0</v>
      </c>
      <c r="AD132" s="20">
        <f>IF(Y132="…..........",0,VLOOKUP(X132,Domande!$D$3:$J$1936,7,0))</f>
        <v>0</v>
      </c>
      <c r="AE132" s="21">
        <f t="shared" si="22"/>
        <v>0</v>
      </c>
    </row>
    <row r="133" spans="22:31" ht="14.45" hidden="1" x14ac:dyDescent="0.35">
      <c r="V133" s="39" t="s">
        <v>43</v>
      </c>
      <c r="W133" s="40" t="s">
        <v>232</v>
      </c>
      <c r="X133" s="41" t="str">
        <f t="shared" si="26"/>
        <v>R.12</v>
      </c>
      <c r="Y133" s="163" t="str">
        <f>IF(TYPE(VLOOKUP(X133,Domande!$D$2:$F$1957,2,0))=16,"…..........",VLOOKUP(X133,Domande!$D$2:$F$1957,2,0))</f>
        <v>…..........</v>
      </c>
      <c r="Z133" s="164">
        <f t="shared" si="27"/>
        <v>0</v>
      </c>
      <c r="AA133" s="164">
        <f t="shared" si="28"/>
        <v>0</v>
      </c>
      <c r="AB133" s="164">
        <f>IF(Y133="…..........",0,VLOOKUP(X133,Domande!$D$3:$I$1936,6,0))</f>
        <v>0</v>
      </c>
      <c r="AC133" s="164">
        <f t="shared" si="23"/>
        <v>0</v>
      </c>
      <c r="AD133" s="20">
        <f>IF(Y133="…..........",0,VLOOKUP(X133,Domande!$D$3:$J$1936,7,0))</f>
        <v>0</v>
      </c>
      <c r="AE133" s="21">
        <f t="shared" ref="AE133:AE141" si="29">IF($Y133="…..........",0,AA133*AD133)</f>
        <v>0</v>
      </c>
    </row>
    <row r="134" spans="22:31" ht="14.45" hidden="1" x14ac:dyDescent="0.35">
      <c r="V134" s="39" t="s">
        <v>43</v>
      </c>
      <c r="W134" s="40" t="s">
        <v>233</v>
      </c>
      <c r="X134" s="41" t="str">
        <f t="shared" si="26"/>
        <v>R.13</v>
      </c>
      <c r="Y134" s="163" t="str">
        <f>IF(TYPE(VLOOKUP(X134,Domande!$D$2:$F$1957,2,0))=16,"…..........",VLOOKUP(X134,Domande!$D$2:$F$1957,2,0))</f>
        <v>…..........</v>
      </c>
      <c r="Z134" s="164">
        <f t="shared" si="27"/>
        <v>0</v>
      </c>
      <c r="AA134" s="164">
        <f t="shared" si="28"/>
        <v>0</v>
      </c>
      <c r="AB134" s="164">
        <f>IF(Y134="…..........",0,VLOOKUP(X134,Domande!$D$3:$I$1936,6,0))</f>
        <v>0</v>
      </c>
      <c r="AC134" s="164">
        <f t="shared" si="23"/>
        <v>0</v>
      </c>
      <c r="AD134" s="20">
        <f>IF(Y134="…..........",0,VLOOKUP(X134,Domande!$D$3:$J$1936,7,0))</f>
        <v>0</v>
      </c>
      <c r="AE134" s="21">
        <f t="shared" si="29"/>
        <v>0</v>
      </c>
    </row>
    <row r="135" spans="22:31" ht="14.45" hidden="1" x14ac:dyDescent="0.35">
      <c r="V135" s="39" t="s">
        <v>43</v>
      </c>
      <c r="W135" s="40" t="s">
        <v>234</v>
      </c>
      <c r="X135" s="41" t="str">
        <f t="shared" si="26"/>
        <v>R.14</v>
      </c>
      <c r="Y135" s="163" t="str">
        <f>IF(TYPE(VLOOKUP(X135,Domande!$D$2:$F$1957,2,0))=16,"…..........",VLOOKUP(X135,Domande!$D$2:$F$1957,2,0))</f>
        <v>…..........</v>
      </c>
      <c r="Z135" s="164">
        <f t="shared" si="27"/>
        <v>0</v>
      </c>
      <c r="AA135" s="164">
        <f t="shared" si="28"/>
        <v>0</v>
      </c>
      <c r="AB135" s="164">
        <f>IF(Y135="…..........",0,VLOOKUP(X135,Domande!$D$3:$I$1936,6,0))</f>
        <v>0</v>
      </c>
      <c r="AC135" s="164">
        <f t="shared" si="23"/>
        <v>0</v>
      </c>
      <c r="AD135" s="20">
        <f>IF(Y135="…..........",0,VLOOKUP(X135,Domande!$D$3:$J$1936,7,0))</f>
        <v>0</v>
      </c>
      <c r="AE135" s="21">
        <f t="shared" si="29"/>
        <v>0</v>
      </c>
    </row>
    <row r="136" spans="22:31" ht="14.45" hidden="1" x14ac:dyDescent="0.35">
      <c r="V136" s="39" t="s">
        <v>43</v>
      </c>
      <c r="W136" s="40" t="s">
        <v>235</v>
      </c>
      <c r="X136" s="41" t="str">
        <f t="shared" si="26"/>
        <v>R.15</v>
      </c>
      <c r="Y136" s="163" t="str">
        <f>IF(TYPE(VLOOKUP(X136,Domande!$D$2:$F$1957,2,0))=16,"…..........",VLOOKUP(X136,Domande!$D$2:$F$1957,2,0))</f>
        <v>…..........</v>
      </c>
      <c r="Z136" s="164">
        <f t="shared" si="27"/>
        <v>0</v>
      </c>
      <c r="AA136" s="164">
        <f t="shared" si="28"/>
        <v>0</v>
      </c>
      <c r="AB136" s="164">
        <f>IF(Y136="…..........",0,VLOOKUP(X136,Domande!$D$3:$I$1936,6,0))</f>
        <v>0</v>
      </c>
      <c r="AC136" s="164">
        <f t="shared" ref="AC136:AC141" si="30">+Z136*AB136</f>
        <v>0</v>
      </c>
      <c r="AD136" s="20">
        <f>IF(Y136="…..........",0,VLOOKUP(X136,Domande!$D$3:$J$1936,7,0))</f>
        <v>0</v>
      </c>
      <c r="AE136" s="21">
        <f t="shared" si="29"/>
        <v>0</v>
      </c>
    </row>
    <row r="137" spans="22:31" ht="14.45" hidden="1" x14ac:dyDescent="0.35">
      <c r="V137" s="39" t="s">
        <v>43</v>
      </c>
      <c r="W137" s="40" t="s">
        <v>236</v>
      </c>
      <c r="X137" s="41" t="str">
        <f t="shared" si="26"/>
        <v>R.16</v>
      </c>
      <c r="Y137" s="163" t="str">
        <f>IF(TYPE(VLOOKUP(X137,Domande!$D$2:$F$1957,2,0))=16,"…..........",VLOOKUP(X137,Domande!$D$2:$F$1957,2,0))</f>
        <v>…..........</v>
      </c>
      <c r="Z137" s="164">
        <f t="shared" si="27"/>
        <v>0</v>
      </c>
      <c r="AA137" s="164">
        <f t="shared" si="28"/>
        <v>0</v>
      </c>
      <c r="AB137" s="164">
        <f>IF(Y137="…..........",0,VLOOKUP(X137,Domande!$D$3:$I$1936,6,0))</f>
        <v>0</v>
      </c>
      <c r="AC137" s="164">
        <f t="shared" si="30"/>
        <v>0</v>
      </c>
      <c r="AD137" s="20">
        <f>IF(Y137="…..........",0,VLOOKUP(X137,Domande!$D$3:$J$1936,7,0))</f>
        <v>0</v>
      </c>
      <c r="AE137" s="21">
        <f t="shared" si="29"/>
        <v>0</v>
      </c>
    </row>
    <row r="138" spans="22:31" ht="14.45" hidden="1" x14ac:dyDescent="0.35">
      <c r="V138" s="39" t="s">
        <v>43</v>
      </c>
      <c r="W138" s="40" t="s">
        <v>237</v>
      </c>
      <c r="X138" s="41" t="str">
        <f t="shared" si="26"/>
        <v>R.17</v>
      </c>
      <c r="Y138" s="163" t="str">
        <f>IF(TYPE(VLOOKUP(X138,Domande!$D$2:$F$1957,2,0))=16,"…..........",VLOOKUP(X138,Domande!$D$2:$F$1957,2,0))</f>
        <v>…..........</v>
      </c>
      <c r="Z138" s="164">
        <f t="shared" si="27"/>
        <v>0</v>
      </c>
      <c r="AA138" s="164">
        <f t="shared" si="28"/>
        <v>0</v>
      </c>
      <c r="AB138" s="164">
        <f>IF(Y138="…..........",0,VLOOKUP(X138,Domande!$D$3:$I$1936,6,0))</f>
        <v>0</v>
      </c>
      <c r="AC138" s="164">
        <f t="shared" si="30"/>
        <v>0</v>
      </c>
      <c r="AD138" s="20">
        <f>IF(Y138="…..........",0,VLOOKUP(X138,Domande!$D$3:$J$1936,7,0))</f>
        <v>0</v>
      </c>
      <c r="AE138" s="21">
        <f t="shared" si="29"/>
        <v>0</v>
      </c>
    </row>
    <row r="139" spans="22:31" ht="14.45" hidden="1" x14ac:dyDescent="0.35">
      <c r="V139" s="39" t="s">
        <v>43</v>
      </c>
      <c r="W139" s="40" t="s">
        <v>238</v>
      </c>
      <c r="X139" s="41" t="str">
        <f t="shared" si="26"/>
        <v>R.18</v>
      </c>
      <c r="Y139" s="163" t="str">
        <f>IF(TYPE(VLOOKUP(X139,Domande!$D$2:$F$1957,2,0))=16,"…..........",VLOOKUP(X139,Domande!$D$2:$F$1957,2,0))</f>
        <v>…..........</v>
      </c>
      <c r="Z139" s="164">
        <f t="shared" si="27"/>
        <v>0</v>
      </c>
      <c r="AA139" s="164">
        <f t="shared" si="28"/>
        <v>0</v>
      </c>
      <c r="AB139" s="164">
        <f>IF(Y139="…..........",0,VLOOKUP(X139,Domande!$D$3:$I$1936,6,0))</f>
        <v>0</v>
      </c>
      <c r="AC139" s="164">
        <f t="shared" si="30"/>
        <v>0</v>
      </c>
      <c r="AD139" s="20">
        <f>IF(Y139="…..........",0,VLOOKUP(X139,Domande!$D$3:$J$1936,7,0))</f>
        <v>0</v>
      </c>
      <c r="AE139" s="21">
        <f t="shared" si="29"/>
        <v>0</v>
      </c>
    </row>
    <row r="140" spans="22:31" ht="14.45" hidden="1" x14ac:dyDescent="0.35">
      <c r="V140" s="39" t="s">
        <v>43</v>
      </c>
      <c r="W140" s="40" t="s">
        <v>239</v>
      </c>
      <c r="X140" s="41" t="str">
        <f t="shared" si="26"/>
        <v>R.19</v>
      </c>
      <c r="Y140" s="163" t="str">
        <f>IF(TYPE(VLOOKUP(X140,Domande!$D$2:$F$1957,2,0))=16,"…..........",VLOOKUP(X140,Domande!$D$2:$F$1957,2,0))</f>
        <v>…..........</v>
      </c>
      <c r="Z140" s="164">
        <f t="shared" si="27"/>
        <v>0</v>
      </c>
      <c r="AA140" s="164">
        <f t="shared" si="28"/>
        <v>0</v>
      </c>
      <c r="AB140" s="164">
        <f>IF(Y140="…..........",0,VLOOKUP(X140,Domande!$D$3:$I$1936,6,0))</f>
        <v>0</v>
      </c>
      <c r="AC140" s="164">
        <f t="shared" si="30"/>
        <v>0</v>
      </c>
      <c r="AD140" s="20">
        <f>IF(Y140="…..........",0,VLOOKUP(X140,Domande!$D$3:$J$1936,7,0))</f>
        <v>0</v>
      </c>
      <c r="AE140" s="21">
        <f t="shared" si="29"/>
        <v>0</v>
      </c>
    </row>
    <row r="141" spans="22:31" ht="14.45" hidden="1" x14ac:dyDescent="0.35">
      <c r="V141" s="170" t="s">
        <v>43</v>
      </c>
      <c r="W141" s="171" t="s">
        <v>240</v>
      </c>
      <c r="X141" s="172" t="str">
        <f t="shared" si="26"/>
        <v>R.20</v>
      </c>
      <c r="Y141" s="173" t="str">
        <f>IF(TYPE(VLOOKUP(X141,Domande!$D$2:$F$1957,2,0))=16,"…..........",VLOOKUP(X141,Domande!$D$2:$F$1957,2,0))</f>
        <v>…..........</v>
      </c>
      <c r="Z141" s="174">
        <f t="shared" si="27"/>
        <v>0</v>
      </c>
      <c r="AA141" s="174">
        <f t="shared" si="28"/>
        <v>0</v>
      </c>
      <c r="AB141" s="174">
        <f>IF(Y141="…..........",0,VLOOKUP(X141,Domande!$D$3:$I$1936,6,0))</f>
        <v>0</v>
      </c>
      <c r="AC141" s="174">
        <f t="shared" si="30"/>
        <v>0</v>
      </c>
      <c r="AD141" s="20">
        <f>IF(Y141="…..........",0,VLOOKUP(X141,Domande!$D$3:$J$1936,7,0))</f>
        <v>0</v>
      </c>
      <c r="AE141" s="21">
        <f t="shared" si="29"/>
        <v>0</v>
      </c>
    </row>
  </sheetData>
  <sheetProtection algorithmName="SHA-512" hashValue="KK2uK/qVRy5fsgXR0lzOjs1FUR7QVQU3Tz6PS3S2/LCYAYKC8Xh9sy5qpWd/+lDuUc23ZpyHsh9oh1kMUjRoTg==" saltValue="/CpxJIK/fSo3/2umpra1Pg==" spinCount="100000" sheet="1" objects="1" scenarios="1"/>
  <phoneticPr fontId="13" type="noConversion"/>
  <conditionalFormatting sqref="A2:D8">
    <cfRule type="expression" dxfId="428" priority="19">
      <formula>$C2=0</formula>
    </cfRule>
  </conditionalFormatting>
  <conditionalFormatting sqref="V2:AE141">
    <cfRule type="expression" dxfId="427" priority="294">
      <formula>$Y2="….........."</formula>
    </cfRule>
  </conditionalFormatting>
  <conditionalFormatting sqref="E2:E8">
    <cfRule type="dataBar" priority="29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{EC93E962-5B42-4D96-8FB5-22046CB21FDD}</x14:id>
        </ext>
      </extLst>
    </cfRule>
    <cfRule type="expression" dxfId="426" priority="298">
      <formula>$C2=0</formula>
    </cfRule>
  </conditionalFormatting>
  <conditionalFormatting sqref="E2:E9">
    <cfRule type="dataBar" priority="301">
      <dataBar>
        <cfvo type="min"/>
        <cfvo type="num" val="1"/>
        <color rgb="FF63C384"/>
      </dataBar>
      <extLst>
        <ext xmlns:x14="http://schemas.microsoft.com/office/spreadsheetml/2009/9/main" uri="{B025F937-C7B1-47D3-B67F-A62EFF666E3E}">
          <x14:id>{83A5D3F1-3BFD-423D-A617-0A71EBDAEFAA}</x14:id>
        </ext>
      </extLst>
    </cfRule>
  </conditionalFormatting>
  <conditionalFormatting sqref="F2:F9">
    <cfRule type="dataBar" priority="303">
      <dataBar>
        <cfvo type="min"/>
        <cfvo type="num" val="1"/>
        <color rgb="FF638EC6"/>
      </dataBar>
      <extLst>
        <ext xmlns:x14="http://schemas.microsoft.com/office/spreadsheetml/2009/9/main" uri="{B025F937-C7B1-47D3-B67F-A62EFF666E3E}">
          <x14:id>{DEFF9D1E-69BD-4CBE-B4AB-6EE70F05DD6D}</x14:id>
        </ext>
      </extLst>
    </cfRule>
  </conditionalFormatting>
  <conditionalFormatting sqref="V2:AE82 V102:AE102 V122:AE141">
    <cfRule type="expression" dxfId="425" priority="3">
      <formula>$W21=20</formula>
    </cfRule>
  </conditionalFormatting>
  <conditionalFormatting sqref="V84:AE101 V104:AE121">
    <cfRule type="expression" dxfId="424" priority="941">
      <formula>$W102=20</formula>
    </cfRule>
  </conditionalFormatting>
  <conditionalFormatting sqref="V83:AE83 V103:AE103">
    <cfRule type="expression" dxfId="423" priority="942">
      <formula>#REF!=20</formula>
    </cfRule>
  </conditionalFormatting>
  <conditionalFormatting sqref="AB2:AB141">
    <cfRule type="dataBar" priority="94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{CFECF19A-1EFB-49B1-8877-26055A35D8D7}</x14:id>
        </ext>
      </extLst>
    </cfRule>
  </conditionalFormatting>
  <conditionalFormatting sqref="AD2:AD141">
    <cfRule type="iconSet" priority="951">
      <iconSet>
        <cfvo type="percent" val="0"/>
        <cfvo type="percent" val="33"/>
        <cfvo type="percent" val="67"/>
      </iconSet>
    </cfRule>
    <cfRule type="dataBar" priority="95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{8C949299-50AB-4D56-9889-84633F4C222E}</x14:id>
        </ext>
      </extLst>
    </cfRule>
  </conditionalFormatting>
  <pageMargins left="0.7" right="0.7" top="0.75" bottom="0.75" header="0.3" footer="0.3"/>
  <pageSetup paperSize="9" scale="66" orientation="portrait" r:id="rId1"/>
  <colBreaks count="1" manualBreakCount="1">
    <brk id="19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C93E962-5B42-4D96-8FB5-22046CB21FD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E2:E8</xm:sqref>
        </x14:conditionalFormatting>
        <x14:conditionalFormatting xmlns:xm="http://schemas.microsoft.com/office/excel/2006/main">
          <x14:cfRule type="dataBar" id="{83A5D3F1-3BFD-423D-A617-0A71EBDAEFAA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E2:E9</xm:sqref>
        </x14:conditionalFormatting>
        <x14:conditionalFormatting xmlns:xm="http://schemas.microsoft.com/office/excel/2006/main">
          <x14:cfRule type="dataBar" id="{DEFF9D1E-69BD-4CBE-B4AB-6EE70F05DD6D}">
            <x14:dataBar minLength="0" maxLength="100" border="1" negativeBarBorderColorSameAsPositive="0">
              <x14:cfvo type="autoMin"/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F2:F9</xm:sqref>
        </x14:conditionalFormatting>
        <x14:conditionalFormatting xmlns:xm="http://schemas.microsoft.com/office/excel/2006/main">
          <x14:cfRule type="dataBar" id="{CFECF19A-1EFB-49B1-8877-26055A35D8D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AB2:AB141</xm:sqref>
        </x14:conditionalFormatting>
        <x14:conditionalFormatting xmlns:xm="http://schemas.microsoft.com/office/excel/2006/main">
          <x14:cfRule type="dataBar" id="{8C949299-50AB-4D56-9889-84633F4C222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AD2:AD141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312"/>
  <sheetViews>
    <sheetView showGridLines="0" topLeftCell="A54" zoomScaleNormal="100" zoomScaleSheetLayoutView="100" workbookViewId="0">
      <selection activeCell="F64" sqref="F64"/>
    </sheetView>
  </sheetViews>
  <sheetFormatPr defaultColWidth="8.5703125" defaultRowHeight="15" x14ac:dyDescent="0.25"/>
  <cols>
    <col min="1" max="1" width="9" style="17" customWidth="1"/>
    <col min="2" max="2" width="105" style="16" customWidth="1"/>
    <col min="3" max="3" width="8.5703125" style="175"/>
    <col min="4" max="4" width="8.5703125" style="181"/>
    <col min="5" max="6" width="8.5703125" style="189"/>
    <col min="7" max="7" width="8.5703125" style="1"/>
    <col min="8" max="8" width="8.5703125" style="189"/>
    <col min="9" max="16384" width="8.5703125" style="17"/>
  </cols>
  <sheetData>
    <row r="1" spans="1:8" ht="14.45" x14ac:dyDescent="0.35">
      <c r="E1" s="188" t="s">
        <v>324</v>
      </c>
      <c r="F1" s="188" t="s">
        <v>64</v>
      </c>
      <c r="G1" s="188" t="s">
        <v>325</v>
      </c>
    </row>
    <row r="2" spans="1:8" x14ac:dyDescent="0.25">
      <c r="A2" s="35" t="s">
        <v>198</v>
      </c>
      <c r="B2" s="46" t="str">
        <f>+VLOOKUP(A2,Domande!$D$3:$F$249,2,0)</f>
        <v>Qual è la modalità di individuazione di obiettivi, indicatori, target?</v>
      </c>
      <c r="C2" s="176"/>
      <c r="E2" s="3" t="s">
        <v>222</v>
      </c>
      <c r="F2" s="3" t="s">
        <v>222</v>
      </c>
      <c r="H2" s="184"/>
    </row>
    <row r="3" spans="1:8" ht="22.5" x14ac:dyDescent="0.25">
      <c r="A3" s="33"/>
      <c r="B3" s="16" t="s">
        <v>46</v>
      </c>
      <c r="C3" s="175">
        <v>0</v>
      </c>
      <c r="E3" s="190"/>
      <c r="F3" s="190"/>
      <c r="H3" s="184"/>
    </row>
    <row r="4" spans="1:8" ht="14.45" x14ac:dyDescent="0.35">
      <c r="A4" s="33"/>
      <c r="B4" s="16" t="s">
        <v>5</v>
      </c>
      <c r="C4" s="175">
        <v>0.4</v>
      </c>
      <c r="E4" s="190"/>
      <c r="F4" s="190"/>
      <c r="H4" s="184"/>
    </row>
    <row r="5" spans="1:8" ht="14.45" x14ac:dyDescent="0.35">
      <c r="A5" s="33"/>
      <c r="B5" s="16" t="s">
        <v>0</v>
      </c>
      <c r="C5" s="175">
        <v>0.6</v>
      </c>
      <c r="E5" s="190"/>
      <c r="F5" s="190"/>
      <c r="H5" s="184"/>
    </row>
    <row r="6" spans="1:8" ht="14.45" x14ac:dyDescent="0.35">
      <c r="A6" s="33"/>
      <c r="B6" s="16" t="s">
        <v>1</v>
      </c>
      <c r="C6" s="175">
        <v>1</v>
      </c>
      <c r="E6" s="190"/>
      <c r="F6" s="190"/>
      <c r="H6" s="184"/>
    </row>
    <row r="7" spans="1:8" ht="14.45" x14ac:dyDescent="0.35">
      <c r="A7" s="33"/>
      <c r="E7" s="190"/>
      <c r="F7" s="190"/>
      <c r="H7" s="184"/>
    </row>
    <row r="8" spans="1:8" x14ac:dyDescent="0.25">
      <c r="A8" s="35" t="s">
        <v>199</v>
      </c>
      <c r="B8" s="46" t="str">
        <f>+VLOOKUP(A8,Domande!$D$3:$F$249,2,0)</f>
        <v>Obiettivi, indicatori e target sono definiti in maniera «sfidante»?</v>
      </c>
      <c r="C8" s="176"/>
      <c r="E8" s="3" t="s">
        <v>222</v>
      </c>
      <c r="F8" s="3" t="s">
        <v>222</v>
      </c>
      <c r="G8" s="3"/>
      <c r="H8" s="184"/>
    </row>
    <row r="9" spans="1:8" ht="14.45" x14ac:dyDescent="0.35">
      <c r="A9" s="33"/>
      <c r="B9" s="16" t="s">
        <v>14</v>
      </c>
      <c r="C9" s="175">
        <v>1</v>
      </c>
      <c r="E9" s="190"/>
      <c r="F9" s="190"/>
      <c r="H9" s="184"/>
    </row>
    <row r="10" spans="1:8" ht="14.45" x14ac:dyDescent="0.35">
      <c r="A10" s="33"/>
      <c r="B10" s="16" t="s">
        <v>16</v>
      </c>
      <c r="C10" s="175">
        <v>0</v>
      </c>
      <c r="E10" s="190"/>
      <c r="F10" s="190"/>
      <c r="H10" s="184"/>
    </row>
    <row r="11" spans="1:8" ht="14.45" x14ac:dyDescent="0.35">
      <c r="A11" s="33"/>
      <c r="E11" s="190"/>
      <c r="F11" s="190"/>
      <c r="H11" s="184"/>
    </row>
    <row r="12" spans="1:8" ht="14.45" x14ac:dyDescent="0.35">
      <c r="A12" s="35" t="s">
        <v>200</v>
      </c>
      <c r="B12" s="46" t="str">
        <f>+VLOOKUP(A12,Domande!$D$3:$F$249,2,0)</f>
        <v>In sede di pianificazione, di quali elementi si tiene conto? (+ opzioni possibili)</v>
      </c>
      <c r="C12" s="176"/>
      <c r="E12" s="3" t="s">
        <v>222</v>
      </c>
      <c r="F12" s="3" t="s">
        <v>222</v>
      </c>
      <c r="G12" s="3"/>
      <c r="H12" s="184"/>
    </row>
    <row r="13" spans="1:8" ht="14.45" x14ac:dyDescent="0.35">
      <c r="A13" s="33"/>
      <c r="B13" s="16" t="s">
        <v>251</v>
      </c>
      <c r="C13" s="175">
        <v>0.125</v>
      </c>
      <c r="E13" s="190"/>
      <c r="F13" s="190"/>
      <c r="H13" s="184"/>
    </row>
    <row r="14" spans="1:8" ht="14.45" x14ac:dyDescent="0.35">
      <c r="A14" s="33"/>
      <c r="B14" s="16" t="s">
        <v>250</v>
      </c>
      <c r="C14" s="175">
        <v>0.125</v>
      </c>
      <c r="E14" s="190"/>
      <c r="F14" s="190"/>
      <c r="H14" s="184"/>
    </row>
    <row r="15" spans="1:8" ht="14.45" x14ac:dyDescent="0.35">
      <c r="A15" s="33"/>
      <c r="B15" s="16" t="s">
        <v>252</v>
      </c>
      <c r="C15" s="175">
        <v>0.25</v>
      </c>
      <c r="E15" s="190"/>
      <c r="F15" s="190"/>
      <c r="H15" s="184"/>
    </row>
    <row r="16" spans="1:8" ht="14.45" x14ac:dyDescent="0.35">
      <c r="A16" s="33"/>
      <c r="B16" s="16" t="s">
        <v>249</v>
      </c>
      <c r="C16" s="175">
        <v>0.25</v>
      </c>
      <c r="E16" s="190"/>
      <c r="F16" s="190"/>
      <c r="H16" s="184"/>
    </row>
    <row r="17" spans="1:8" ht="14.45" x14ac:dyDescent="0.35">
      <c r="A17" s="33"/>
      <c r="B17" s="16" t="s">
        <v>12</v>
      </c>
      <c r="C17" s="175">
        <v>0.125</v>
      </c>
      <c r="E17" s="190"/>
      <c r="F17" s="190"/>
      <c r="H17" s="184"/>
    </row>
    <row r="18" spans="1:8" ht="14.45" x14ac:dyDescent="0.35">
      <c r="A18" s="33"/>
      <c r="B18" s="16" t="s">
        <v>10</v>
      </c>
      <c r="C18" s="175">
        <v>0.125</v>
      </c>
      <c r="E18" s="190"/>
      <c r="F18" s="190"/>
      <c r="H18" s="184"/>
    </row>
    <row r="19" spans="1:8" ht="14.45" x14ac:dyDescent="0.35">
      <c r="A19" s="33"/>
      <c r="B19" s="16" t="s">
        <v>11</v>
      </c>
      <c r="C19" s="175">
        <v>0</v>
      </c>
      <c r="E19" s="190"/>
      <c r="F19" s="190"/>
      <c r="H19" s="184"/>
    </row>
    <row r="20" spans="1:8" ht="14.45" x14ac:dyDescent="0.35">
      <c r="A20" s="33"/>
      <c r="E20" s="190"/>
      <c r="F20" s="190"/>
      <c r="H20" s="184"/>
    </row>
    <row r="21" spans="1:8" ht="22.5" x14ac:dyDescent="0.25">
      <c r="A21" s="35" t="s">
        <v>201</v>
      </c>
      <c r="B21" s="46" t="str">
        <f>+VLOOKUP(A21,Domande!$D$3:$F$249,2,0)</f>
        <v>Allorchè si imposta un obiettivo strategico (pluriennale), viene poi data continuità nei cicli successivi, salvo i casi in cui le circostanze non lo rendano possibile?</v>
      </c>
      <c r="C21" s="176"/>
      <c r="E21" s="3" t="s">
        <v>222</v>
      </c>
      <c r="F21" s="3" t="s">
        <v>222</v>
      </c>
      <c r="G21" s="3"/>
      <c r="H21" s="184"/>
    </row>
    <row r="22" spans="1:8" ht="27.6" customHeight="1" x14ac:dyDescent="0.35">
      <c r="A22" s="33"/>
      <c r="B22" s="16" t="s">
        <v>282</v>
      </c>
      <c r="C22" s="175">
        <v>0</v>
      </c>
      <c r="E22" s="190"/>
      <c r="F22" s="190"/>
      <c r="H22" s="184"/>
    </row>
    <row r="23" spans="1:8" ht="24.6" customHeight="1" x14ac:dyDescent="0.35">
      <c r="A23" s="33"/>
      <c r="B23" s="16" t="s">
        <v>263</v>
      </c>
      <c r="C23" s="175">
        <v>0.3</v>
      </c>
      <c r="E23" s="190"/>
      <c r="F23" s="190"/>
      <c r="H23" s="184"/>
    </row>
    <row r="24" spans="1:8" ht="24.6" customHeight="1" x14ac:dyDescent="0.25">
      <c r="A24" s="33"/>
      <c r="B24" s="16" t="s">
        <v>258</v>
      </c>
      <c r="C24" s="175">
        <v>1</v>
      </c>
      <c r="E24" s="190"/>
      <c r="F24" s="190"/>
      <c r="H24" s="184"/>
    </row>
    <row r="25" spans="1:8" ht="16.5" customHeight="1" x14ac:dyDescent="0.35">
      <c r="A25" s="33"/>
      <c r="B25" s="16" t="s">
        <v>259</v>
      </c>
      <c r="C25" s="175">
        <v>0.3</v>
      </c>
      <c r="E25" s="190"/>
      <c r="F25" s="190"/>
      <c r="H25" s="184"/>
    </row>
    <row r="26" spans="1:8" ht="14.45" x14ac:dyDescent="0.35">
      <c r="A26" s="33"/>
      <c r="E26" s="190"/>
      <c r="F26" s="190"/>
      <c r="H26" s="184"/>
    </row>
    <row r="27" spans="1:8" ht="14.45" x14ac:dyDescent="0.35">
      <c r="A27" s="35" t="s">
        <v>202</v>
      </c>
      <c r="B27" s="46" t="str">
        <f>+VLOOKUP(A27,Domande!$D$3:$F$249,2,0)</f>
        <v>In sede di pianificazione, gli obiettivi e i relativi indicatori/target sono sempre definiti in modo da poter essere successivamente misurati?</v>
      </c>
      <c r="C27" s="176"/>
      <c r="E27" s="3" t="s">
        <v>222</v>
      </c>
      <c r="F27" s="3" t="s">
        <v>222</v>
      </c>
      <c r="H27" s="184"/>
    </row>
    <row r="28" spans="1:8" ht="14.45" x14ac:dyDescent="0.35">
      <c r="B28" s="16" t="s">
        <v>23</v>
      </c>
      <c r="C28" s="175">
        <v>0</v>
      </c>
      <c r="E28" s="190"/>
      <c r="F28" s="190"/>
      <c r="H28" s="184"/>
    </row>
    <row r="29" spans="1:8" ht="22.5" x14ac:dyDescent="0.25">
      <c r="B29" s="16" t="s">
        <v>24</v>
      </c>
      <c r="C29" s="175">
        <v>0.4</v>
      </c>
      <c r="E29" s="190"/>
      <c r="F29" s="190"/>
      <c r="H29" s="184"/>
    </row>
    <row r="30" spans="1:8" ht="14.45" x14ac:dyDescent="0.35">
      <c r="B30" s="16" t="s">
        <v>25</v>
      </c>
      <c r="C30" s="175">
        <v>1</v>
      </c>
      <c r="E30" s="190"/>
      <c r="F30" s="190"/>
      <c r="H30" s="184"/>
    </row>
    <row r="31" spans="1:8" ht="14.45" x14ac:dyDescent="0.35">
      <c r="A31" s="33"/>
      <c r="E31" s="190"/>
      <c r="F31" s="190"/>
      <c r="H31" s="184"/>
    </row>
    <row r="32" spans="1:8" ht="14.45" x14ac:dyDescent="0.35">
      <c r="A32" s="35" t="s">
        <v>203</v>
      </c>
      <c r="B32" s="46" t="str">
        <f>+VLOOKUP(A32,Domande!$D$3:$F$249,2,0)</f>
        <v>Quale tipologia di indicatori viene utilizzata? (+ opzioni possibili)</v>
      </c>
      <c r="C32" s="176"/>
      <c r="E32" s="3" t="s">
        <v>222</v>
      </c>
      <c r="F32" s="3" t="s">
        <v>222</v>
      </c>
      <c r="G32" s="3"/>
      <c r="H32" s="184"/>
    </row>
    <row r="33" spans="1:8" ht="14.45" x14ac:dyDescent="0.35">
      <c r="B33" s="16" t="s">
        <v>296</v>
      </c>
      <c r="C33" s="175">
        <f>0.9/6</f>
        <v>0.15</v>
      </c>
      <c r="E33" s="190"/>
      <c r="F33" s="190"/>
      <c r="H33" s="184"/>
    </row>
    <row r="34" spans="1:8" ht="14.45" x14ac:dyDescent="0.35">
      <c r="B34" s="16" t="s">
        <v>297</v>
      </c>
      <c r="C34" s="175">
        <f t="shared" ref="C34:C38" si="0">0.9/6</f>
        <v>0.15</v>
      </c>
      <c r="E34" s="190"/>
      <c r="F34" s="190"/>
      <c r="H34" s="184"/>
    </row>
    <row r="35" spans="1:8" ht="14.45" x14ac:dyDescent="0.35">
      <c r="B35" s="16" t="s">
        <v>295</v>
      </c>
      <c r="C35" s="175">
        <f t="shared" si="0"/>
        <v>0.15</v>
      </c>
      <c r="E35" s="190"/>
      <c r="F35" s="190"/>
      <c r="H35" s="184"/>
    </row>
    <row r="36" spans="1:8" x14ac:dyDescent="0.25">
      <c r="B36" s="16" t="s">
        <v>298</v>
      </c>
      <c r="C36" s="175">
        <f t="shared" si="0"/>
        <v>0.15</v>
      </c>
      <c r="E36" s="190"/>
      <c r="F36" s="190"/>
      <c r="H36" s="184"/>
    </row>
    <row r="37" spans="1:8" x14ac:dyDescent="0.25">
      <c r="B37" s="16" t="s">
        <v>299</v>
      </c>
      <c r="C37" s="175">
        <f t="shared" si="0"/>
        <v>0.15</v>
      </c>
      <c r="E37" s="190"/>
      <c r="F37" s="190"/>
      <c r="H37" s="184"/>
    </row>
    <row r="38" spans="1:8" ht="14.45" x14ac:dyDescent="0.35">
      <c r="B38" s="16" t="s">
        <v>300</v>
      </c>
      <c r="C38" s="175">
        <f t="shared" si="0"/>
        <v>0.15</v>
      </c>
      <c r="E38" s="190"/>
      <c r="F38" s="190"/>
      <c r="H38" s="184"/>
    </row>
    <row r="39" spans="1:8" ht="14.45" x14ac:dyDescent="0.35">
      <c r="B39" s="16" t="s">
        <v>301</v>
      </c>
      <c r="C39" s="175">
        <v>0.05</v>
      </c>
      <c r="E39" s="190"/>
      <c r="F39" s="190"/>
      <c r="H39" s="184"/>
    </row>
    <row r="40" spans="1:8" x14ac:dyDescent="0.25">
      <c r="B40" s="16" t="s">
        <v>302</v>
      </c>
      <c r="C40" s="175">
        <v>0.05</v>
      </c>
      <c r="E40" s="190"/>
      <c r="F40" s="190"/>
      <c r="H40" s="184"/>
    </row>
    <row r="41" spans="1:8" ht="14.45" x14ac:dyDescent="0.35">
      <c r="B41" s="16" t="s">
        <v>303</v>
      </c>
      <c r="C41" s="175">
        <v>0</v>
      </c>
      <c r="E41" s="190"/>
      <c r="F41" s="190"/>
      <c r="H41" s="184"/>
    </row>
    <row r="42" spans="1:8" ht="14.45" x14ac:dyDescent="0.35">
      <c r="E42" s="190"/>
      <c r="F42" s="190"/>
      <c r="H42" s="184"/>
    </row>
    <row r="43" spans="1:8" x14ac:dyDescent="0.25">
      <c r="A43" s="35" t="s">
        <v>204</v>
      </c>
      <c r="B43" s="46" t="str">
        <f>+VLOOKUP(A43,Domande!$D$3:$F$249,2,0)</f>
        <v>Per quanto riguarda gli obiettivi strategici, viene garantita la "multi-dimensionalità" degli indicatori?</v>
      </c>
      <c r="C43" s="176"/>
      <c r="E43" s="3" t="s">
        <v>222</v>
      </c>
      <c r="F43" s="3" t="s">
        <v>222</v>
      </c>
      <c r="H43" s="184"/>
    </row>
    <row r="44" spans="1:8" ht="14.45" x14ac:dyDescent="0.35">
      <c r="B44" s="16" t="s">
        <v>27</v>
      </c>
      <c r="C44" s="175">
        <v>0</v>
      </c>
      <c r="E44" s="190"/>
      <c r="F44" s="190"/>
      <c r="H44" s="184"/>
    </row>
    <row r="45" spans="1:8" ht="22.5" x14ac:dyDescent="0.25">
      <c r="B45" s="16" t="s">
        <v>28</v>
      </c>
      <c r="C45" s="175">
        <v>0.4</v>
      </c>
      <c r="E45" s="190"/>
      <c r="F45" s="190"/>
      <c r="H45" s="184"/>
    </row>
    <row r="46" spans="1:8" ht="22.5" x14ac:dyDescent="0.25">
      <c r="B46" s="16" t="s">
        <v>29</v>
      </c>
      <c r="C46" s="175">
        <v>1</v>
      </c>
      <c r="E46" s="190"/>
      <c r="F46" s="190"/>
      <c r="H46" s="184"/>
    </row>
    <row r="47" spans="1:8" ht="14.45" x14ac:dyDescent="0.35">
      <c r="A47" s="33"/>
      <c r="E47" s="190"/>
      <c r="F47" s="190"/>
      <c r="H47" s="184"/>
    </row>
    <row r="48" spans="1:8" ht="14.45" x14ac:dyDescent="0.35">
      <c r="A48" s="35" t="s">
        <v>205</v>
      </c>
      <c r="B48" s="46" t="str">
        <f>+VLOOKUP(A48,Domande!$D$3:$F$249,2,0)</f>
        <v>Viene garantita la coerenza tra il livello strategico e il livello operativo della pianificazione?</v>
      </c>
      <c r="C48" s="176"/>
      <c r="E48" s="3" t="s">
        <v>222</v>
      </c>
      <c r="F48" s="3" t="s">
        <v>222</v>
      </c>
      <c r="H48" s="184"/>
    </row>
    <row r="49" spans="1:8" ht="14.45" x14ac:dyDescent="0.35">
      <c r="A49" s="33"/>
      <c r="B49" s="16" t="s">
        <v>31</v>
      </c>
      <c r="C49" s="175">
        <v>0.5</v>
      </c>
      <c r="E49" s="190"/>
      <c r="F49" s="190"/>
      <c r="H49" s="184"/>
    </row>
    <row r="50" spans="1:8" x14ac:dyDescent="0.25">
      <c r="A50" s="33"/>
      <c r="B50" s="16" t="s">
        <v>32</v>
      </c>
      <c r="C50" s="175">
        <v>0.5</v>
      </c>
      <c r="E50" s="190"/>
      <c r="F50" s="190"/>
      <c r="H50" s="184"/>
    </row>
    <row r="51" spans="1:8" ht="22.5" x14ac:dyDescent="0.25">
      <c r="B51" s="16" t="s">
        <v>33</v>
      </c>
      <c r="C51" s="175">
        <v>1</v>
      </c>
      <c r="E51" s="190"/>
      <c r="F51" s="190"/>
      <c r="H51" s="184"/>
    </row>
    <row r="52" spans="1:8" ht="14.45" x14ac:dyDescent="0.35">
      <c r="A52" s="35"/>
      <c r="E52" s="190"/>
      <c r="F52" s="190"/>
      <c r="H52" s="184"/>
    </row>
    <row r="53" spans="1:8" ht="14.45" x14ac:dyDescent="0.35">
      <c r="A53" s="35" t="s">
        <v>253</v>
      </c>
      <c r="B53" s="46" t="str">
        <f>+VLOOKUP(A53,Domande!$D$3:$F$249,2,0)</f>
        <v>Per la definizione dei target, di quali elementi si tiene conto? (+ opzioni possibili)</v>
      </c>
      <c r="C53" s="176"/>
      <c r="E53" s="3" t="s">
        <v>222</v>
      </c>
      <c r="F53" s="3" t="s">
        <v>222</v>
      </c>
      <c r="H53" s="184"/>
    </row>
    <row r="54" spans="1:8" x14ac:dyDescent="0.25">
      <c r="A54" s="33"/>
      <c r="B54" s="16" t="s">
        <v>19</v>
      </c>
      <c r="C54" s="175">
        <v>0.25</v>
      </c>
      <c r="E54" s="190"/>
      <c r="F54" s="190"/>
      <c r="H54" s="184"/>
    </row>
    <row r="55" spans="1:8" x14ac:dyDescent="0.25">
      <c r="B55" s="16" t="s">
        <v>22</v>
      </c>
      <c r="C55" s="175">
        <v>0.25</v>
      </c>
      <c r="E55" s="190"/>
      <c r="F55" s="190"/>
      <c r="H55" s="184"/>
    </row>
    <row r="56" spans="1:8" ht="14.45" x14ac:dyDescent="0.35">
      <c r="A56" s="33"/>
      <c r="B56" s="16" t="s">
        <v>21</v>
      </c>
      <c r="C56" s="175">
        <v>0.25</v>
      </c>
      <c r="E56" s="190"/>
      <c r="F56" s="190"/>
      <c r="H56" s="184"/>
    </row>
    <row r="57" spans="1:8" ht="14.45" x14ac:dyDescent="0.35">
      <c r="A57" s="33"/>
      <c r="B57" s="16" t="s">
        <v>20</v>
      </c>
      <c r="C57" s="175">
        <v>0.25</v>
      </c>
      <c r="E57" s="190"/>
      <c r="F57" s="190"/>
      <c r="H57" s="184"/>
    </row>
    <row r="58" spans="1:8" ht="14.45" x14ac:dyDescent="0.35">
      <c r="A58" s="33"/>
      <c r="B58" s="16" t="s">
        <v>18</v>
      </c>
      <c r="C58" s="175">
        <v>0</v>
      </c>
      <c r="E58" s="190"/>
      <c r="F58" s="190"/>
      <c r="H58" s="184"/>
    </row>
    <row r="59" spans="1:8" ht="14.45" x14ac:dyDescent="0.35">
      <c r="E59" s="190"/>
      <c r="F59" s="190"/>
      <c r="H59" s="184"/>
    </row>
    <row r="60" spans="1:8" x14ac:dyDescent="0.25">
      <c r="A60" s="35" t="s">
        <v>257</v>
      </c>
      <c r="B60" s="46" t="str">
        <f>+VLOOKUP(A60,Domande!$D$3:$F$249,2,0)</f>
        <v>In sede di programmazione, si fa ricorso anche a obiettivi trasversali, ai quali concorrono più unità organizzative (aree, servizi o uffici)?</v>
      </c>
      <c r="C60" s="176"/>
      <c r="E60" s="3" t="s">
        <v>222</v>
      </c>
      <c r="F60" s="3" t="s">
        <v>222</v>
      </c>
      <c r="H60" s="184"/>
    </row>
    <row r="61" spans="1:8" ht="14.45" x14ac:dyDescent="0.35">
      <c r="A61" s="33"/>
      <c r="B61" s="16" t="s">
        <v>14</v>
      </c>
      <c r="C61" s="175">
        <v>1</v>
      </c>
      <c r="E61" s="190"/>
      <c r="F61" s="190"/>
      <c r="H61" s="184"/>
    </row>
    <row r="62" spans="1:8" ht="14.45" x14ac:dyDescent="0.35">
      <c r="A62" s="33"/>
      <c r="B62" s="16" t="s">
        <v>16</v>
      </c>
      <c r="C62" s="175">
        <v>0</v>
      </c>
      <c r="E62" s="190"/>
      <c r="F62" s="190"/>
      <c r="H62" s="184"/>
    </row>
    <row r="63" spans="1:8" ht="14.45" x14ac:dyDescent="0.35">
      <c r="A63" s="33"/>
      <c r="E63" s="190"/>
      <c r="F63" s="190"/>
      <c r="H63" s="184"/>
    </row>
    <row r="64" spans="1:8" ht="21" x14ac:dyDescent="0.35">
      <c r="A64" s="35" t="s">
        <v>304</v>
      </c>
      <c r="B64" s="46" t="str">
        <f>+VLOOKUP(A64,Domande!$D$3:$F$249,2,0)</f>
        <v>Una volta completata la pianificazione (dopo l'approvazione del Piano della performance), quali iniziative di condivisione sono previste all'interno dell'ente? (+ opzioni possibili)</v>
      </c>
      <c r="C64" s="176"/>
      <c r="E64" s="3" t="s">
        <v>222</v>
      </c>
      <c r="F64" s="3" t="s">
        <v>222</v>
      </c>
      <c r="H64" s="184"/>
    </row>
    <row r="65" spans="1:8" ht="14.45" x14ac:dyDescent="0.35">
      <c r="A65" s="33"/>
      <c r="B65" s="16" t="s">
        <v>254</v>
      </c>
      <c r="C65" s="175">
        <v>0.2</v>
      </c>
      <c r="E65" s="190"/>
      <c r="F65" s="190"/>
      <c r="H65" s="184"/>
    </row>
    <row r="66" spans="1:8" ht="14.45" x14ac:dyDescent="0.35">
      <c r="A66" s="33"/>
      <c r="B66" s="16" t="s">
        <v>255</v>
      </c>
      <c r="C66" s="175">
        <v>0.4</v>
      </c>
      <c r="E66" s="190"/>
      <c r="F66" s="190"/>
      <c r="H66" s="184"/>
    </row>
    <row r="67" spans="1:8" x14ac:dyDescent="0.25">
      <c r="B67" s="16" t="s">
        <v>256</v>
      </c>
      <c r="C67" s="175">
        <v>0.4</v>
      </c>
      <c r="E67" s="190"/>
      <c r="F67" s="190"/>
      <c r="H67" s="184"/>
    </row>
    <row r="68" spans="1:8" ht="14.45" x14ac:dyDescent="0.35">
      <c r="A68" s="35"/>
      <c r="B68" s="16" t="s">
        <v>11</v>
      </c>
      <c r="C68" s="175">
        <v>0</v>
      </c>
      <c r="E68" s="190"/>
      <c r="F68" s="190"/>
      <c r="H68" s="184"/>
    </row>
    <row r="69" spans="1:8" ht="14.45" x14ac:dyDescent="0.35">
      <c r="A69" s="35"/>
      <c r="E69" s="190"/>
      <c r="F69" s="190"/>
      <c r="H69" s="184"/>
    </row>
    <row r="70" spans="1:8" ht="14.45" x14ac:dyDescent="0.35">
      <c r="A70" s="31"/>
      <c r="B70" s="32"/>
      <c r="C70" s="177"/>
      <c r="D70" s="182"/>
      <c r="E70" s="191"/>
      <c r="F70" s="191"/>
      <c r="G70" s="191"/>
      <c r="H70" s="182"/>
    </row>
    <row r="71" spans="1:8" ht="14.45" x14ac:dyDescent="0.35">
      <c r="B71" s="17"/>
      <c r="C71" s="178"/>
      <c r="E71" s="190"/>
      <c r="F71" s="190"/>
      <c r="H71" s="184"/>
    </row>
    <row r="72" spans="1:8" ht="14.45" x14ac:dyDescent="0.35">
      <c r="A72" s="35" t="s">
        <v>206</v>
      </c>
      <c r="B72" s="46" t="str">
        <f>+VLOOKUP(A72,Domande!$D$3:$F$249,2,0)</f>
        <v>In che modo avviene il processo di raccolta delle misure? (+ opzioni possibili)</v>
      </c>
      <c r="C72" s="176"/>
      <c r="E72" s="3" t="s">
        <v>222</v>
      </c>
      <c r="F72" s="3" t="s">
        <v>222</v>
      </c>
      <c r="H72" s="184"/>
    </row>
    <row r="73" spans="1:8" ht="14.45" x14ac:dyDescent="0.35">
      <c r="B73" s="16" t="s">
        <v>53</v>
      </c>
      <c r="C73" s="175">
        <v>0.4</v>
      </c>
      <c r="E73" s="190"/>
      <c r="F73" s="190"/>
      <c r="H73" s="184"/>
    </row>
    <row r="74" spans="1:8" ht="14.45" x14ac:dyDescent="0.35">
      <c r="B74" s="16" t="s">
        <v>50</v>
      </c>
      <c r="C74" s="175">
        <v>0.2</v>
      </c>
      <c r="E74" s="190"/>
      <c r="F74" s="190"/>
      <c r="H74" s="184"/>
    </row>
    <row r="75" spans="1:8" ht="14.45" x14ac:dyDescent="0.35">
      <c r="A75" s="35"/>
      <c r="B75" s="16" t="s">
        <v>51</v>
      </c>
      <c r="C75" s="175">
        <v>0.4</v>
      </c>
      <c r="E75" s="190"/>
      <c r="F75" s="190"/>
      <c r="H75" s="184"/>
    </row>
    <row r="76" spans="1:8" ht="14.45" x14ac:dyDescent="0.35">
      <c r="A76" s="35"/>
      <c r="B76" s="16" t="s">
        <v>52</v>
      </c>
      <c r="C76" s="175">
        <v>0</v>
      </c>
      <c r="E76" s="190"/>
      <c r="F76" s="190"/>
      <c r="H76" s="184"/>
    </row>
    <row r="77" spans="1:8" ht="14.45" x14ac:dyDescent="0.35">
      <c r="A77" s="35"/>
      <c r="E77" s="190"/>
      <c r="F77" s="190"/>
      <c r="H77" s="184"/>
    </row>
    <row r="78" spans="1:8" x14ac:dyDescent="0.25">
      <c r="A78" s="35" t="s">
        <v>207</v>
      </c>
      <c r="B78" s="46" t="str">
        <f>+VLOOKUP(A78,Domande!$D$3:$F$249,2,0)</f>
        <v>Quali sono le modalità di monitoraggio e di confronto periodico in corso d'anno?</v>
      </c>
      <c r="C78" s="176"/>
      <c r="E78" s="3" t="s">
        <v>222</v>
      </c>
      <c r="F78" s="3" t="s">
        <v>222</v>
      </c>
      <c r="H78" s="184"/>
    </row>
    <row r="79" spans="1:8" ht="14.45" x14ac:dyDescent="0.35">
      <c r="A79" s="35"/>
      <c r="B79" s="16" t="s">
        <v>54</v>
      </c>
      <c r="C79" s="175">
        <v>0</v>
      </c>
      <c r="E79" s="190"/>
      <c r="F79" s="190"/>
      <c r="H79" s="184"/>
    </row>
    <row r="80" spans="1:8" ht="14.45" x14ac:dyDescent="0.35">
      <c r="A80" s="35"/>
      <c r="B80" s="16" t="s">
        <v>55</v>
      </c>
      <c r="C80" s="175">
        <v>0.3</v>
      </c>
      <c r="E80" s="190"/>
      <c r="F80" s="190"/>
      <c r="H80" s="184"/>
    </row>
    <row r="81" spans="1:8" ht="21" x14ac:dyDescent="0.35">
      <c r="A81" s="35"/>
      <c r="B81" s="16" t="s">
        <v>56</v>
      </c>
      <c r="C81" s="175">
        <v>0.75</v>
      </c>
      <c r="E81" s="190"/>
      <c r="F81" s="190"/>
      <c r="H81" s="184"/>
    </row>
    <row r="82" spans="1:8" ht="21" x14ac:dyDescent="0.35">
      <c r="A82" s="35"/>
      <c r="B82" s="16" t="s">
        <v>57</v>
      </c>
      <c r="C82" s="175">
        <v>1</v>
      </c>
      <c r="E82" s="190"/>
      <c r="F82" s="190"/>
      <c r="H82" s="184"/>
    </row>
    <row r="83" spans="1:8" ht="14.45" x14ac:dyDescent="0.35">
      <c r="A83" s="35"/>
      <c r="E83" s="190"/>
      <c r="F83" s="190"/>
      <c r="H83" s="184"/>
    </row>
    <row r="84" spans="1:8" ht="14.45" x14ac:dyDescent="0.35">
      <c r="A84" s="35" t="s">
        <v>208</v>
      </c>
      <c r="B84" s="46" t="str">
        <f>+VLOOKUP(A84,Domande!$D$3:$F$249,2,0)</f>
        <v>In sede di misurazione, le risultanze a consuntivo presentano una situazione sufficientemente diversificata o sono tutte appiattite verso il 100%?</v>
      </c>
      <c r="C84" s="176"/>
      <c r="E84" s="3" t="s">
        <v>222</v>
      </c>
      <c r="F84" s="3" t="s">
        <v>222</v>
      </c>
      <c r="H84" s="184"/>
    </row>
    <row r="85" spans="1:8" x14ac:dyDescent="0.25">
      <c r="A85" s="35"/>
      <c r="B85" s="16" t="s">
        <v>7</v>
      </c>
      <c r="C85" s="175">
        <v>0.3</v>
      </c>
      <c r="E85" s="190"/>
      <c r="F85" s="190"/>
      <c r="H85" s="184"/>
    </row>
    <row r="86" spans="1:8" ht="22.5" x14ac:dyDescent="0.25">
      <c r="A86" s="35"/>
      <c r="B86" s="16" t="s">
        <v>8</v>
      </c>
      <c r="C86" s="175">
        <v>0</v>
      </c>
      <c r="E86" s="190"/>
      <c r="F86" s="190"/>
      <c r="H86" s="184"/>
    </row>
    <row r="87" spans="1:8" x14ac:dyDescent="0.25">
      <c r="B87" s="16" t="s">
        <v>9</v>
      </c>
      <c r="C87" s="175">
        <v>1</v>
      </c>
      <c r="E87" s="190"/>
      <c r="F87" s="190"/>
      <c r="H87" s="184"/>
    </row>
    <row r="88" spans="1:8" x14ac:dyDescent="0.25">
      <c r="A88" s="35"/>
      <c r="E88" s="190"/>
      <c r="F88" s="190"/>
      <c r="H88" s="184"/>
    </row>
    <row r="89" spans="1:8" ht="22.5" x14ac:dyDescent="0.25">
      <c r="A89" s="35" t="s">
        <v>209</v>
      </c>
      <c r="B89" s="46" t="str">
        <f>+VLOOKUP(A89,Domande!$D$3:$F$249,2,0)</f>
        <v>Esiste una fase di valutazione strutturata, collegata alla fase di misurazione ma da essa distinta, che consente di esprimere un giudizio qualitativo e sintetico a partire proprio dai livelli di performance misurata?</v>
      </c>
      <c r="C89" s="176"/>
      <c r="E89" s="3" t="s">
        <v>222</v>
      </c>
      <c r="F89" s="3" t="s">
        <v>222</v>
      </c>
      <c r="H89" s="184"/>
    </row>
    <row r="90" spans="1:8" x14ac:dyDescent="0.25">
      <c r="A90" s="35"/>
      <c r="B90" s="16" t="s">
        <v>14</v>
      </c>
      <c r="C90" s="175">
        <v>1</v>
      </c>
      <c r="E90" s="190"/>
      <c r="F90" s="190"/>
      <c r="H90" s="184"/>
    </row>
    <row r="91" spans="1:8" x14ac:dyDescent="0.25">
      <c r="A91" s="35"/>
      <c r="B91" s="16" t="s">
        <v>16</v>
      </c>
      <c r="C91" s="175">
        <v>0</v>
      </c>
      <c r="E91" s="190"/>
      <c r="F91" s="190"/>
      <c r="H91" s="184"/>
    </row>
    <row r="92" spans="1:8" x14ac:dyDescent="0.25">
      <c r="A92" s="35"/>
      <c r="E92" s="190"/>
      <c r="F92" s="190"/>
      <c r="H92" s="184"/>
    </row>
    <row r="93" spans="1:8" ht="22.5" x14ac:dyDescent="0.25">
      <c r="A93" s="35" t="s">
        <v>210</v>
      </c>
      <c r="B93" s="46" t="str">
        <f>+VLOOKUP(A93,Domande!$D$3:$F$249,2,0)</f>
        <v>Con quale modalità avviene la valutazione? Oltre al Controllo di gestione, quali soggetti vengono coinvolti nell'analisi dell'andamento degli obiettivi e dei Report concernenti la performance organizzativa? (+ opzioni possibili)</v>
      </c>
      <c r="C93" s="176"/>
      <c r="E93" s="3" t="s">
        <v>222</v>
      </c>
      <c r="F93" s="3" t="s">
        <v>222</v>
      </c>
      <c r="H93" s="184"/>
    </row>
    <row r="94" spans="1:8" x14ac:dyDescent="0.25">
      <c r="A94" s="35"/>
      <c r="B94" s="16" t="s">
        <v>62</v>
      </c>
      <c r="C94" s="175">
        <v>0.25</v>
      </c>
      <c r="E94" s="190"/>
      <c r="F94" s="190"/>
      <c r="H94" s="184"/>
    </row>
    <row r="95" spans="1:8" x14ac:dyDescent="0.25">
      <c r="A95" s="35"/>
      <c r="B95" s="16" t="s">
        <v>63</v>
      </c>
      <c r="C95" s="175">
        <v>0.25</v>
      </c>
      <c r="E95" s="190"/>
      <c r="F95" s="190"/>
      <c r="H95" s="184"/>
    </row>
    <row r="96" spans="1:8" x14ac:dyDescent="0.25">
      <c r="A96" s="35"/>
      <c r="B96" s="16" t="s">
        <v>64</v>
      </c>
      <c r="C96" s="175">
        <v>0.25</v>
      </c>
      <c r="E96" s="190"/>
      <c r="F96" s="190"/>
      <c r="H96" s="184"/>
    </row>
    <row r="97" spans="1:8" x14ac:dyDescent="0.25">
      <c r="A97" s="35"/>
      <c r="B97" s="16" t="s">
        <v>65</v>
      </c>
      <c r="C97" s="175">
        <v>0.25</v>
      </c>
      <c r="E97" s="190"/>
      <c r="F97" s="190"/>
      <c r="H97" s="184"/>
    </row>
    <row r="98" spans="1:8" x14ac:dyDescent="0.25">
      <c r="A98" s="35"/>
      <c r="B98" s="16" t="s">
        <v>66</v>
      </c>
      <c r="C98" s="175">
        <v>0</v>
      </c>
      <c r="E98" s="190"/>
      <c r="F98" s="190"/>
      <c r="H98" s="184"/>
    </row>
    <row r="99" spans="1:8" x14ac:dyDescent="0.25">
      <c r="A99" s="35"/>
      <c r="E99" s="190"/>
      <c r="F99" s="190"/>
      <c r="H99" s="184"/>
    </row>
    <row r="100" spans="1:8" x14ac:dyDescent="0.25">
      <c r="A100" s="35" t="s">
        <v>317</v>
      </c>
      <c r="B100" s="46" t="str">
        <f>+VLOOKUP(A100,Domande!$D$3:$F$249,2,0)</f>
        <v>I momenti di misurazione e valutazione avvengono in maniera tempestiva rispetto alle tempistiche previste nel SMVP?</v>
      </c>
      <c r="C100" s="176"/>
      <c r="E100" s="3" t="s">
        <v>222</v>
      </c>
      <c r="F100" s="3" t="s">
        <v>222</v>
      </c>
      <c r="H100" s="184"/>
    </row>
    <row r="101" spans="1:8" x14ac:dyDescent="0.25">
      <c r="A101" s="35"/>
      <c r="B101" s="16" t="s">
        <v>14</v>
      </c>
      <c r="C101" s="175">
        <v>1</v>
      </c>
      <c r="E101" s="190"/>
      <c r="F101" s="190"/>
      <c r="H101" s="184"/>
    </row>
    <row r="102" spans="1:8" x14ac:dyDescent="0.25">
      <c r="A102" s="35"/>
      <c r="B102" s="16" t="s">
        <v>16</v>
      </c>
      <c r="C102" s="175">
        <v>0</v>
      </c>
      <c r="E102" s="190"/>
      <c r="F102" s="190"/>
      <c r="H102" s="184"/>
    </row>
    <row r="103" spans="1:8" x14ac:dyDescent="0.25">
      <c r="E103" s="190"/>
      <c r="F103" s="190"/>
      <c r="H103" s="184"/>
    </row>
    <row r="104" spans="1:8" x14ac:dyDescent="0.25">
      <c r="A104" s="31"/>
      <c r="B104" s="32"/>
      <c r="C104" s="177"/>
      <c r="D104" s="182"/>
      <c r="E104" s="190"/>
      <c r="F104" s="190"/>
      <c r="H104" s="184"/>
    </row>
    <row r="105" spans="1:8" x14ac:dyDescent="0.25">
      <c r="E105" s="190"/>
      <c r="F105" s="190"/>
      <c r="H105" s="184"/>
    </row>
    <row r="106" spans="1:8" ht="22.5" x14ac:dyDescent="0.25">
      <c r="A106" s="35" t="s">
        <v>152</v>
      </c>
      <c r="B106" s="46" t="str">
        <f>+VLOOKUP(A106,Domande!$D$3:$F$249,2,0)</f>
        <v>L'ente ha provveduto a predeterminare le diverse componenti che contribuiscono a definire la performance individuale in termini di risultati e comportamenti?</v>
      </c>
      <c r="C106" s="176"/>
      <c r="E106" s="3" t="s">
        <v>222</v>
      </c>
      <c r="F106" s="3" t="s">
        <v>222</v>
      </c>
      <c r="H106" s="184"/>
    </row>
    <row r="107" spans="1:8" x14ac:dyDescent="0.25">
      <c r="A107" s="33"/>
      <c r="B107" s="16" t="s">
        <v>197</v>
      </c>
      <c r="C107" s="175">
        <v>0</v>
      </c>
      <c r="E107" s="190"/>
      <c r="F107" s="190"/>
      <c r="H107" s="184"/>
    </row>
    <row r="108" spans="1:8" x14ac:dyDescent="0.25">
      <c r="A108" s="33"/>
      <c r="B108" s="16" t="s">
        <v>195</v>
      </c>
      <c r="C108" s="175">
        <v>0.2</v>
      </c>
      <c r="E108" s="190"/>
      <c r="F108" s="190"/>
      <c r="H108" s="184"/>
    </row>
    <row r="109" spans="1:8" x14ac:dyDescent="0.25">
      <c r="A109" s="33"/>
      <c r="B109" s="16" t="s">
        <v>79</v>
      </c>
      <c r="C109" s="175">
        <v>1</v>
      </c>
      <c r="E109" s="190"/>
      <c r="F109" s="190"/>
      <c r="H109" s="184"/>
    </row>
    <row r="110" spans="1:8" x14ac:dyDescent="0.25">
      <c r="A110" s="33"/>
      <c r="B110" s="16" t="s">
        <v>196</v>
      </c>
      <c r="C110" s="175">
        <v>0.6</v>
      </c>
      <c r="E110" s="190"/>
      <c r="F110" s="190"/>
      <c r="H110" s="184"/>
    </row>
    <row r="111" spans="1:8" x14ac:dyDescent="0.25">
      <c r="A111" s="33"/>
      <c r="C111" s="175" t="s">
        <v>148</v>
      </c>
      <c r="E111" s="190"/>
      <c r="F111" s="190"/>
      <c r="H111" s="184"/>
    </row>
    <row r="112" spans="1:8" x14ac:dyDescent="0.25">
      <c r="A112" s="35" t="s">
        <v>153</v>
      </c>
      <c r="B112" s="46" t="str">
        <f>+VLOOKUP(A112,Domande!$D$3:$F$249,2,0)</f>
        <v>Gli obiettivi individuali vengono attribuiti solo al personale che ha compiti direttivi o di coordinamento (SG, dirigenti, P.O. e, al limite, Resp. Ufficio)?</v>
      </c>
      <c r="C112" s="176"/>
      <c r="E112" s="3" t="s">
        <v>222</v>
      </c>
      <c r="F112" s="3" t="s">
        <v>222</v>
      </c>
      <c r="H112" s="184"/>
    </row>
    <row r="113" spans="1:8" x14ac:dyDescent="0.25">
      <c r="A113" s="33"/>
      <c r="B113" s="16" t="s">
        <v>14</v>
      </c>
      <c r="C113" s="175">
        <v>1</v>
      </c>
      <c r="E113" s="190"/>
      <c r="F113" s="190"/>
      <c r="H113" s="184"/>
    </row>
    <row r="114" spans="1:8" x14ac:dyDescent="0.25">
      <c r="A114" s="33"/>
      <c r="B114" s="16" t="s">
        <v>16</v>
      </c>
      <c r="C114" s="175">
        <v>0</v>
      </c>
      <c r="E114" s="190"/>
      <c r="F114" s="190"/>
      <c r="H114" s="184"/>
    </row>
    <row r="115" spans="1:8" x14ac:dyDescent="0.25">
      <c r="A115" s="33"/>
      <c r="C115" s="175" t="s">
        <v>148</v>
      </c>
      <c r="E115" s="190"/>
      <c r="F115" s="190"/>
      <c r="H115" s="184"/>
    </row>
    <row r="116" spans="1:8" ht="22.5" x14ac:dyDescent="0.25">
      <c r="A116" s="35" t="s">
        <v>154</v>
      </c>
      <c r="B116" s="46" t="str">
        <f>+VLOOKUP(A116,Domande!$D$3:$F$249,2,0)</f>
        <v>Al personale non dirigenziale e non titolare di P.O. vengono chiariti in fase iniziale le aspettative e i comportamenti attesi in funzione degli obiettivi dell'ente sui quali è chiamato a contribuire?</v>
      </c>
      <c r="C116" s="176"/>
      <c r="E116" s="3" t="s">
        <v>222</v>
      </c>
      <c r="F116" s="3" t="s">
        <v>222</v>
      </c>
      <c r="H116" s="184"/>
    </row>
    <row r="117" spans="1:8" x14ac:dyDescent="0.25">
      <c r="A117" s="33"/>
      <c r="B117" s="16" t="s">
        <v>212</v>
      </c>
      <c r="C117" s="175">
        <v>0</v>
      </c>
      <c r="E117" s="190"/>
      <c r="F117" s="190"/>
      <c r="H117" s="184"/>
    </row>
    <row r="118" spans="1:8" x14ac:dyDescent="0.25">
      <c r="A118" s="33"/>
      <c r="B118" s="16" t="s">
        <v>213</v>
      </c>
      <c r="C118" s="175">
        <v>0.5</v>
      </c>
      <c r="E118" s="190"/>
      <c r="F118" s="190"/>
      <c r="H118" s="184"/>
    </row>
    <row r="119" spans="1:8" ht="22.5" x14ac:dyDescent="0.25">
      <c r="A119" s="33"/>
      <c r="B119" s="16" t="s">
        <v>215</v>
      </c>
      <c r="C119" s="175">
        <v>1</v>
      </c>
      <c r="E119" s="190"/>
      <c r="F119" s="190"/>
      <c r="H119" s="184"/>
    </row>
    <row r="120" spans="1:8" x14ac:dyDescent="0.25">
      <c r="A120" s="33"/>
      <c r="C120" s="175" t="s">
        <v>148</v>
      </c>
      <c r="E120" s="190"/>
      <c r="F120" s="190"/>
      <c r="H120" s="184"/>
    </row>
    <row r="121" spans="1:8" ht="22.5" x14ac:dyDescent="0.25">
      <c r="A121" s="35" t="s">
        <v>155</v>
      </c>
      <c r="B121" s="46" t="str">
        <f>+VLOOKUP(A121,Domande!$D$3:$F$249,2,0)</f>
        <v>Quali e quanti momenti di confronto - individuali e/o di gruppo - vengono effettuati per condividere con il personale le modalità di valutazione individuale nel corso dell'anno? (+ opzioni possibili)</v>
      </c>
      <c r="C121" s="176"/>
      <c r="E121" s="3" t="s">
        <v>222</v>
      </c>
      <c r="F121" s="3" t="s">
        <v>222</v>
      </c>
      <c r="H121" s="184"/>
    </row>
    <row r="122" spans="1:8" x14ac:dyDescent="0.25">
      <c r="A122" s="33"/>
      <c r="B122" s="16" t="s">
        <v>80</v>
      </c>
      <c r="C122" s="175">
        <v>0.33300000000000002</v>
      </c>
      <c r="E122" s="190"/>
      <c r="F122" s="190"/>
      <c r="H122" s="184"/>
    </row>
    <row r="123" spans="1:8" x14ac:dyDescent="0.25">
      <c r="A123" s="33"/>
      <c r="B123" s="16" t="s">
        <v>81</v>
      </c>
      <c r="C123" s="175">
        <v>0.33400000000000002</v>
      </c>
      <c r="E123" s="190"/>
      <c r="F123" s="190"/>
      <c r="H123" s="184"/>
    </row>
    <row r="124" spans="1:8" x14ac:dyDescent="0.25">
      <c r="A124" s="33"/>
      <c r="B124" s="16" t="s">
        <v>331</v>
      </c>
      <c r="C124" s="175">
        <v>0.33300000000000002</v>
      </c>
      <c r="E124" s="190"/>
      <c r="F124" s="190"/>
      <c r="H124" s="184"/>
    </row>
    <row r="125" spans="1:8" x14ac:dyDescent="0.25">
      <c r="A125" s="33"/>
      <c r="B125" s="16" t="s">
        <v>82</v>
      </c>
      <c r="C125" s="175">
        <v>0</v>
      </c>
      <c r="E125" s="190"/>
      <c r="F125" s="190"/>
      <c r="H125" s="184"/>
    </row>
    <row r="126" spans="1:8" x14ac:dyDescent="0.25">
      <c r="A126" s="33"/>
      <c r="C126" s="175" t="s">
        <v>148</v>
      </c>
      <c r="E126" s="190"/>
      <c r="F126" s="190"/>
      <c r="H126" s="184"/>
    </row>
    <row r="127" spans="1:8" x14ac:dyDescent="0.25">
      <c r="A127" s="35" t="s">
        <v>156</v>
      </c>
      <c r="B127" s="46" t="str">
        <f>+VLOOKUP(A127,Domande!$D$3:$F$249,2,0)</f>
        <v>E' stato definito (e viene annualmente verificato) un Dizionario dei fattori di valutazione dei comportamenti?</v>
      </c>
      <c r="C127" s="176"/>
      <c r="E127" s="3" t="s">
        <v>222</v>
      </c>
      <c r="F127" s="3" t="s">
        <v>222</v>
      </c>
      <c r="H127" s="184"/>
    </row>
    <row r="128" spans="1:8" x14ac:dyDescent="0.25">
      <c r="A128" s="35"/>
      <c r="B128" s="16" t="s">
        <v>14</v>
      </c>
      <c r="C128" s="175">
        <v>1</v>
      </c>
      <c r="E128" s="190"/>
      <c r="F128" s="190"/>
      <c r="H128" s="184"/>
    </row>
    <row r="129" spans="1:8" x14ac:dyDescent="0.25">
      <c r="A129" s="35"/>
      <c r="B129" s="16" t="s">
        <v>16</v>
      </c>
      <c r="C129" s="175">
        <v>0</v>
      </c>
      <c r="E129" s="190"/>
      <c r="F129" s="190"/>
      <c r="H129" s="184"/>
    </row>
    <row r="130" spans="1:8" x14ac:dyDescent="0.25">
      <c r="A130" s="33"/>
      <c r="C130" s="175" t="s">
        <v>148</v>
      </c>
      <c r="E130" s="190"/>
      <c r="F130" s="190"/>
      <c r="H130" s="184"/>
    </row>
    <row r="131" spans="1:8" x14ac:dyDescent="0.25">
      <c r="A131" s="35" t="s">
        <v>157</v>
      </c>
      <c r="B131" s="46" t="str">
        <f>+VLOOKUP(A131,Domande!$D$3:$F$249,2,0)</f>
        <v>Oltre che per il sistema premiante, in che modo vengono utilizzate le risultanze della valutazione individuale? (+ opzioni possibili)</v>
      </c>
      <c r="C131" s="176"/>
      <c r="E131" s="3" t="s">
        <v>222</v>
      </c>
      <c r="F131" s="3" t="s">
        <v>222</v>
      </c>
      <c r="H131" s="184"/>
    </row>
    <row r="132" spans="1:8" x14ac:dyDescent="0.25">
      <c r="B132" s="16" t="s">
        <v>86</v>
      </c>
      <c r="C132" s="175">
        <v>0.33300000000000002</v>
      </c>
      <c r="E132" s="190"/>
      <c r="F132" s="190"/>
      <c r="H132" s="184"/>
    </row>
    <row r="133" spans="1:8" x14ac:dyDescent="0.25">
      <c r="B133" s="16" t="s">
        <v>84</v>
      </c>
      <c r="C133" s="175">
        <v>0.33300000000000002</v>
      </c>
      <c r="E133" s="190"/>
      <c r="F133" s="190"/>
      <c r="H133" s="184"/>
    </row>
    <row r="134" spans="1:8" x14ac:dyDescent="0.25">
      <c r="B134" s="16" t="s">
        <v>85</v>
      </c>
      <c r="C134" s="175">
        <v>0.33400000000000002</v>
      </c>
      <c r="E134" s="190"/>
      <c r="F134" s="190"/>
      <c r="H134" s="184"/>
    </row>
    <row r="135" spans="1:8" x14ac:dyDescent="0.25">
      <c r="B135" s="16" t="s">
        <v>83</v>
      </c>
      <c r="C135" s="175">
        <v>0</v>
      </c>
      <c r="E135" s="190"/>
      <c r="F135" s="190"/>
      <c r="H135" s="184"/>
    </row>
    <row r="136" spans="1:8" x14ac:dyDescent="0.25">
      <c r="C136" s="175" t="s">
        <v>148</v>
      </c>
      <c r="E136" s="190"/>
      <c r="F136" s="190"/>
      <c r="H136" s="184"/>
    </row>
    <row r="137" spans="1:8" x14ac:dyDescent="0.25">
      <c r="C137" s="175" t="s">
        <v>148</v>
      </c>
      <c r="E137" s="190"/>
      <c r="F137" s="190"/>
      <c r="H137" s="184"/>
    </row>
    <row r="138" spans="1:8" x14ac:dyDescent="0.25">
      <c r="A138" s="31"/>
      <c r="B138" s="32"/>
      <c r="C138" s="177"/>
      <c r="D138" s="182"/>
      <c r="E138" s="190"/>
      <c r="F138" s="190"/>
      <c r="H138" s="184"/>
    </row>
    <row r="139" spans="1:8" x14ac:dyDescent="0.25">
      <c r="C139" s="175" t="s">
        <v>148</v>
      </c>
      <c r="E139" s="190"/>
      <c r="F139" s="190"/>
      <c r="H139" s="184"/>
    </row>
    <row r="140" spans="1:8" x14ac:dyDescent="0.25">
      <c r="A140" s="35" t="s">
        <v>158</v>
      </c>
      <c r="B140" s="46" t="str">
        <f>+VLOOKUP(A140,Domande!$D$3:$F$249,2,0)</f>
        <v>In che modo viene realizzato il reporting finale agli stakeholder, destinato poi a confluire nella Relazione sulla performance?</v>
      </c>
      <c r="C140" s="176"/>
      <c r="E140" s="3" t="s">
        <v>222</v>
      </c>
      <c r="F140" s="3" t="s">
        <v>222</v>
      </c>
      <c r="H140" s="184"/>
    </row>
    <row r="141" spans="1:8" ht="22.5" x14ac:dyDescent="0.25">
      <c r="A141" s="33"/>
      <c r="B141" s="16" t="s">
        <v>216</v>
      </c>
      <c r="C141" s="175">
        <v>0</v>
      </c>
      <c r="E141" s="190"/>
      <c r="F141" s="190"/>
      <c r="H141" s="184"/>
    </row>
    <row r="142" spans="1:8" ht="22.5" x14ac:dyDescent="0.25">
      <c r="A142" s="33"/>
      <c r="B142" s="16" t="s">
        <v>91</v>
      </c>
      <c r="C142" s="175">
        <v>0.35</v>
      </c>
      <c r="E142" s="190"/>
      <c r="F142" s="190"/>
      <c r="H142" s="184"/>
    </row>
    <row r="143" spans="1:8" ht="22.5" x14ac:dyDescent="0.25">
      <c r="A143" s="33"/>
      <c r="B143" s="16" t="s">
        <v>92</v>
      </c>
      <c r="C143" s="175">
        <v>1</v>
      </c>
      <c r="E143" s="190"/>
      <c r="F143" s="190"/>
      <c r="H143" s="184"/>
    </row>
    <row r="144" spans="1:8" x14ac:dyDescent="0.25">
      <c r="A144" s="33"/>
      <c r="C144" s="175" t="s">
        <v>148</v>
      </c>
      <c r="E144" s="190"/>
      <c r="F144" s="190"/>
      <c r="H144" s="184"/>
    </row>
    <row r="145" spans="1:8" x14ac:dyDescent="0.25">
      <c r="A145" s="35" t="s">
        <v>159</v>
      </c>
      <c r="B145" s="46" t="str">
        <f>+VLOOKUP(A145,Domande!$D$3:$F$249,2,0)</f>
        <v>Esiste una corrispondenza tra i contenuti del Rapporto sui risultati e quelli della Relazione sulla performance?</v>
      </c>
      <c r="C145" s="176"/>
      <c r="E145" s="3" t="s">
        <v>222</v>
      </c>
      <c r="F145" s="3" t="s">
        <v>222</v>
      </c>
      <c r="H145" s="184"/>
    </row>
    <row r="146" spans="1:8" x14ac:dyDescent="0.25">
      <c r="A146" s="33"/>
      <c r="B146" s="16" t="s">
        <v>88</v>
      </c>
      <c r="C146" s="175">
        <v>0</v>
      </c>
      <c r="E146" s="190"/>
      <c r="F146" s="190"/>
      <c r="H146" s="184"/>
    </row>
    <row r="147" spans="1:8" x14ac:dyDescent="0.25">
      <c r="A147" s="33"/>
      <c r="B147" s="16" t="s">
        <v>89</v>
      </c>
      <c r="C147" s="175">
        <v>1</v>
      </c>
      <c r="E147" s="190"/>
      <c r="F147" s="190"/>
      <c r="H147" s="184"/>
    </row>
    <row r="148" spans="1:8" x14ac:dyDescent="0.25">
      <c r="A148" s="33"/>
      <c r="C148" s="175" t="s">
        <v>148</v>
      </c>
      <c r="E148" s="190"/>
      <c r="F148" s="190"/>
      <c r="H148" s="184"/>
    </row>
    <row r="149" spans="1:8" x14ac:dyDescent="0.25">
      <c r="A149" s="35" t="s">
        <v>160</v>
      </c>
      <c r="B149" s="46" t="str">
        <f>+VLOOKUP(A149,Domande!$D$3:$F$249,2,0)</f>
        <v>In che modo viene divulgata la Relazione sulla performance al fine di conseguire il massimo livello di trasparenza e accountability? (+ opzioni possibili)</v>
      </c>
      <c r="C149" s="176"/>
      <c r="E149" s="3" t="s">
        <v>222</v>
      </c>
      <c r="F149" s="3" t="s">
        <v>222</v>
      </c>
      <c r="H149" s="184"/>
    </row>
    <row r="150" spans="1:8" x14ac:dyDescent="0.25">
      <c r="A150" s="33"/>
      <c r="B150" s="16" t="s">
        <v>96</v>
      </c>
      <c r="C150" s="175">
        <v>0.2</v>
      </c>
      <c r="E150" s="190"/>
      <c r="F150" s="190"/>
      <c r="H150" s="184"/>
    </row>
    <row r="151" spans="1:8" x14ac:dyDescent="0.25">
      <c r="A151" s="33"/>
      <c r="B151" s="16" t="s">
        <v>93</v>
      </c>
      <c r="C151" s="175">
        <v>0.4</v>
      </c>
      <c r="E151" s="190"/>
      <c r="F151" s="190"/>
      <c r="H151" s="184"/>
    </row>
    <row r="152" spans="1:8" x14ac:dyDescent="0.25">
      <c r="A152" s="33"/>
      <c r="B152" s="16" t="s">
        <v>94</v>
      </c>
      <c r="C152" s="175">
        <v>0.4</v>
      </c>
      <c r="E152" s="190"/>
      <c r="F152" s="190"/>
      <c r="H152" s="184"/>
    </row>
    <row r="153" spans="1:8" x14ac:dyDescent="0.25">
      <c r="A153" s="33"/>
      <c r="B153" s="16" t="s">
        <v>95</v>
      </c>
      <c r="C153" s="175">
        <v>0</v>
      </c>
      <c r="E153" s="190"/>
      <c r="F153" s="190"/>
      <c r="H153" s="184"/>
    </row>
    <row r="154" spans="1:8" x14ac:dyDescent="0.25">
      <c r="A154" s="33"/>
      <c r="C154" s="175" t="s">
        <v>148</v>
      </c>
      <c r="E154" s="190"/>
      <c r="F154" s="190"/>
      <c r="H154" s="184"/>
    </row>
    <row r="155" spans="1:8" x14ac:dyDescent="0.25">
      <c r="A155" s="35" t="s">
        <v>161</v>
      </c>
      <c r="B155" s="46" t="str">
        <f>+VLOOKUP(A155,Domande!$D$3:$F$249,2,0)</f>
        <v>Come viene gestito il Report sul controllo strategico?</v>
      </c>
      <c r="C155" s="176"/>
      <c r="E155" s="3" t="s">
        <v>222</v>
      </c>
      <c r="F155" s="3" t="s">
        <v>222</v>
      </c>
      <c r="H155" s="184"/>
    </row>
    <row r="156" spans="1:8" x14ac:dyDescent="0.25">
      <c r="A156" s="33"/>
      <c r="B156" s="16" t="s">
        <v>190</v>
      </c>
      <c r="C156" s="175">
        <v>0</v>
      </c>
      <c r="E156" s="190"/>
      <c r="F156" s="190"/>
      <c r="H156" s="184"/>
    </row>
    <row r="157" spans="1:8" x14ac:dyDescent="0.25">
      <c r="A157" s="33"/>
      <c r="B157" s="16" t="s">
        <v>270</v>
      </c>
      <c r="C157" s="175">
        <v>0.4</v>
      </c>
      <c r="E157" s="190"/>
      <c r="F157" s="190"/>
      <c r="H157" s="184"/>
    </row>
    <row r="158" spans="1:8" x14ac:dyDescent="0.25">
      <c r="A158" s="33"/>
      <c r="B158" s="16" t="s">
        <v>271</v>
      </c>
      <c r="C158" s="175">
        <v>1</v>
      </c>
      <c r="E158" s="190"/>
      <c r="F158" s="190"/>
      <c r="H158" s="184"/>
    </row>
    <row r="159" spans="1:8" x14ac:dyDescent="0.25">
      <c r="A159" s="33"/>
      <c r="C159" s="175" t="s">
        <v>148</v>
      </c>
      <c r="E159" s="190"/>
      <c r="F159" s="190"/>
      <c r="H159" s="184"/>
    </row>
    <row r="160" spans="1:8" x14ac:dyDescent="0.25">
      <c r="A160" s="35" t="s">
        <v>162</v>
      </c>
      <c r="B160" s="46" t="str">
        <f>+VLOOKUP(A160,Domande!$D$3:$F$249,2,0)</f>
        <v>Viene predisposta adeguatamente la Relazione sul funzionamento complessivo dei controlli da parte dell'OIV?</v>
      </c>
      <c r="C160" s="176"/>
      <c r="E160" s="3" t="s">
        <v>222</v>
      </c>
      <c r="F160" s="3" t="s">
        <v>222</v>
      </c>
      <c r="H160" s="184"/>
    </row>
    <row r="161" spans="1:8" x14ac:dyDescent="0.25">
      <c r="B161" s="16" t="s">
        <v>191</v>
      </c>
      <c r="C161" s="175">
        <v>0</v>
      </c>
      <c r="E161" s="190"/>
      <c r="F161" s="190"/>
      <c r="H161" s="184"/>
    </row>
    <row r="162" spans="1:8" x14ac:dyDescent="0.25">
      <c r="B162" s="16" t="s">
        <v>144</v>
      </c>
      <c r="C162" s="175">
        <v>0.4</v>
      </c>
      <c r="E162" s="190"/>
      <c r="F162" s="190"/>
      <c r="H162" s="184"/>
    </row>
    <row r="163" spans="1:8" x14ac:dyDescent="0.25">
      <c r="B163" s="16" t="s">
        <v>143</v>
      </c>
      <c r="C163" s="175">
        <v>1</v>
      </c>
      <c r="E163" s="190"/>
      <c r="F163" s="190"/>
      <c r="H163" s="184"/>
    </row>
    <row r="164" spans="1:8" x14ac:dyDescent="0.25">
      <c r="C164" s="175" t="s">
        <v>148</v>
      </c>
      <c r="E164" s="190"/>
      <c r="F164" s="190"/>
      <c r="H164" s="184"/>
    </row>
    <row r="165" spans="1:8" ht="22.5" x14ac:dyDescent="0.25">
      <c r="A165" s="35" t="s">
        <v>309</v>
      </c>
      <c r="B165" s="46" t="str">
        <f>+VLOOKUP(A165,Domande!$D$3:$F$249,2,0)</f>
        <v>Con quale tempestività ed efficacia l'ente gestisce le rilevazioni nazionali di Sistema (Osservatorio camerale, Osservatorio bilanci, Costi dei processi Kronos)?</v>
      </c>
      <c r="C165" s="176"/>
      <c r="E165" s="190"/>
      <c r="F165" s="190"/>
      <c r="G165" s="3" t="s">
        <v>222</v>
      </c>
      <c r="H165" s="184"/>
    </row>
    <row r="166" spans="1:8" x14ac:dyDescent="0.25">
      <c r="B166" s="16" t="s">
        <v>273</v>
      </c>
      <c r="C166" s="175">
        <v>1</v>
      </c>
      <c r="E166" s="190"/>
      <c r="F166" s="190"/>
      <c r="H166" s="184"/>
    </row>
    <row r="167" spans="1:8" x14ac:dyDescent="0.25">
      <c r="B167" s="16" t="s">
        <v>275</v>
      </c>
      <c r="C167" s="175">
        <v>0.6</v>
      </c>
      <c r="E167" s="190"/>
      <c r="F167" s="190"/>
      <c r="H167" s="184"/>
    </row>
    <row r="168" spans="1:8" x14ac:dyDescent="0.25">
      <c r="B168" s="16" t="s">
        <v>274</v>
      </c>
      <c r="C168" s="175">
        <v>0.2</v>
      </c>
      <c r="E168" s="190"/>
      <c r="F168" s="190"/>
      <c r="H168" s="184"/>
    </row>
    <row r="169" spans="1:8" x14ac:dyDescent="0.25">
      <c r="B169" s="16" t="s">
        <v>276</v>
      </c>
      <c r="C169" s="175">
        <v>0</v>
      </c>
      <c r="E169" s="190"/>
      <c r="F169" s="190"/>
      <c r="H169" s="184"/>
    </row>
    <row r="170" spans="1:8" x14ac:dyDescent="0.25">
      <c r="C170" s="175" t="s">
        <v>148</v>
      </c>
      <c r="E170" s="190"/>
      <c r="F170" s="190"/>
      <c r="H170" s="184"/>
    </row>
    <row r="171" spans="1:8" x14ac:dyDescent="0.25">
      <c r="A171" s="31"/>
      <c r="B171" s="32"/>
      <c r="C171" s="177"/>
      <c r="D171" s="182"/>
      <c r="E171" s="190"/>
      <c r="F171" s="190"/>
      <c r="H171" s="184"/>
    </row>
    <row r="172" spans="1:8" x14ac:dyDescent="0.25">
      <c r="C172" s="175" t="s">
        <v>148</v>
      </c>
      <c r="E172" s="190"/>
      <c r="F172" s="190"/>
      <c r="H172" s="184"/>
    </row>
    <row r="173" spans="1:8" x14ac:dyDescent="0.25">
      <c r="A173" s="35" t="s">
        <v>163</v>
      </c>
      <c r="B173" s="46" t="str">
        <f>+VLOOKUP(A173,Domande!$D$3:$F$249,2,0)</f>
        <v>È stata rispettata la tempistica di aggiornamento del Sistema di misurazione e valutazione della performance (SMVP)?</v>
      </c>
      <c r="C173" s="176"/>
      <c r="E173" s="190"/>
      <c r="F173" s="190"/>
      <c r="G173" s="3" t="s">
        <v>222</v>
      </c>
      <c r="H173" s="184"/>
    </row>
    <row r="174" spans="1:8" ht="22.5" x14ac:dyDescent="0.25">
      <c r="A174" s="35"/>
      <c r="B174" s="16" t="s">
        <v>132</v>
      </c>
      <c r="C174" s="175">
        <v>1</v>
      </c>
      <c r="E174" s="190"/>
      <c r="F174" s="190"/>
      <c r="H174" s="184"/>
    </row>
    <row r="175" spans="1:8" x14ac:dyDescent="0.25">
      <c r="A175" s="35"/>
      <c r="B175" s="16" t="s">
        <v>133</v>
      </c>
      <c r="C175" s="175">
        <v>0.8</v>
      </c>
      <c r="E175" s="190"/>
      <c r="F175" s="190"/>
      <c r="H175" s="184"/>
    </row>
    <row r="176" spans="1:8" x14ac:dyDescent="0.25">
      <c r="A176" s="35"/>
      <c r="B176" s="16" t="s">
        <v>134</v>
      </c>
      <c r="C176" s="175">
        <v>0</v>
      </c>
      <c r="E176" s="190"/>
      <c r="F176" s="190"/>
      <c r="H176" s="184"/>
    </row>
    <row r="177" spans="1:8" x14ac:dyDescent="0.25">
      <c r="A177" s="35"/>
      <c r="C177" s="175" t="s">
        <v>148</v>
      </c>
      <c r="E177" s="190"/>
      <c r="F177" s="190"/>
      <c r="H177" s="184"/>
    </row>
    <row r="178" spans="1:8" x14ac:dyDescent="0.25">
      <c r="A178" s="35" t="s">
        <v>164</v>
      </c>
      <c r="B178" s="46" t="str">
        <f>+VLOOKUP(A178,Domande!$D$3:$F$249,2,0)</f>
        <v>Nel SMVP viene esplicitata la periodicità di monitoraggio infrannuale delle performance?</v>
      </c>
      <c r="C178" s="176"/>
      <c r="E178" s="190"/>
      <c r="F178" s="190"/>
      <c r="G178" s="3" t="s">
        <v>222</v>
      </c>
      <c r="H178" s="184"/>
    </row>
    <row r="179" spans="1:8" x14ac:dyDescent="0.25">
      <c r="A179" s="35"/>
      <c r="B179" s="16" t="s">
        <v>14</v>
      </c>
      <c r="C179" s="175">
        <v>1</v>
      </c>
      <c r="E179" s="190"/>
      <c r="F179" s="190"/>
      <c r="H179" s="184"/>
    </row>
    <row r="180" spans="1:8" x14ac:dyDescent="0.25">
      <c r="A180" s="35"/>
      <c r="B180" s="16" t="s">
        <v>16</v>
      </c>
      <c r="C180" s="175">
        <v>0</v>
      </c>
      <c r="E180" s="190"/>
      <c r="F180" s="190"/>
      <c r="H180" s="184"/>
    </row>
    <row r="181" spans="1:8" x14ac:dyDescent="0.25">
      <c r="A181" s="35"/>
      <c r="C181" s="175" t="s">
        <v>148</v>
      </c>
      <c r="E181" s="190"/>
      <c r="F181" s="190"/>
      <c r="H181" s="184"/>
    </row>
    <row r="182" spans="1:8" ht="22.5" x14ac:dyDescent="0.25">
      <c r="A182" s="35" t="s">
        <v>165</v>
      </c>
      <c r="B182" s="46" t="str">
        <f>+VLOOKUP(A182,Domande!$D$3:$F$249,2,0)</f>
        <v>Nel SMVP viene indicato il livello organizzativo elementare (Area, Servizio/Settore, Ufficio) rispetto al quale si basa il calcolo della performance organizzativa?</v>
      </c>
      <c r="C182" s="176"/>
      <c r="E182" s="190"/>
      <c r="F182" s="190"/>
      <c r="G182" s="3" t="s">
        <v>222</v>
      </c>
      <c r="H182" s="184"/>
    </row>
    <row r="183" spans="1:8" x14ac:dyDescent="0.25">
      <c r="A183" s="35"/>
      <c r="B183" s="16" t="s">
        <v>14</v>
      </c>
      <c r="C183" s="175">
        <v>1</v>
      </c>
      <c r="E183" s="190"/>
      <c r="F183" s="190"/>
      <c r="H183" s="184"/>
    </row>
    <row r="184" spans="1:8" x14ac:dyDescent="0.25">
      <c r="A184" s="35"/>
      <c r="B184" s="16" t="s">
        <v>16</v>
      </c>
      <c r="C184" s="175">
        <v>0</v>
      </c>
      <c r="E184" s="190"/>
      <c r="F184" s="190"/>
      <c r="H184" s="184"/>
    </row>
    <row r="185" spans="1:8" x14ac:dyDescent="0.25">
      <c r="A185" s="35"/>
      <c r="C185" s="175" t="s">
        <v>148</v>
      </c>
      <c r="E185" s="190"/>
      <c r="F185" s="190"/>
      <c r="H185" s="184"/>
    </row>
    <row r="186" spans="1:8" ht="22.5" x14ac:dyDescent="0.25">
      <c r="A186" s="35" t="s">
        <v>166</v>
      </c>
      <c r="B186" s="46" t="str">
        <f>+VLOOKUP(A186,Domande!$D$3:$F$249,2,0)</f>
        <v>Nel SMVP vengono indicati i livelli di raggiungimento al di sopra o al di sotto dei quali un obiettivo/indicatore possa essere espressa una valutazione qualitativa e sintetica? (es. "raggiunto", "parzialmente raggiunto" o "critico")</v>
      </c>
      <c r="C186" s="176"/>
      <c r="E186" s="190"/>
      <c r="F186" s="190"/>
      <c r="G186" s="3" t="s">
        <v>222</v>
      </c>
      <c r="H186" s="184"/>
    </row>
    <row r="187" spans="1:8" x14ac:dyDescent="0.25">
      <c r="A187" s="35"/>
      <c r="B187" s="16" t="s">
        <v>14</v>
      </c>
      <c r="C187" s="175">
        <v>1</v>
      </c>
      <c r="E187" s="190"/>
      <c r="F187" s="190"/>
      <c r="H187" s="184"/>
    </row>
    <row r="188" spans="1:8" x14ac:dyDescent="0.25">
      <c r="A188" s="35"/>
      <c r="B188" s="16" t="s">
        <v>16</v>
      </c>
      <c r="C188" s="175">
        <v>0</v>
      </c>
      <c r="E188" s="190"/>
      <c r="F188" s="190"/>
      <c r="H188" s="184"/>
    </row>
    <row r="189" spans="1:8" x14ac:dyDescent="0.25">
      <c r="A189" s="35"/>
      <c r="C189" s="175" t="s">
        <v>148</v>
      </c>
      <c r="E189" s="190"/>
      <c r="F189" s="190"/>
      <c r="H189" s="184"/>
    </row>
    <row r="190" spans="1:8" ht="22.5" x14ac:dyDescent="0.25">
      <c r="A190" s="35" t="s">
        <v>167</v>
      </c>
      <c r="B190" s="46" t="str">
        <f>+VLOOKUP(A190,Domande!$D$3:$F$249,2,0)</f>
        <v>Nel SMVP vengono esplicitati, per ogni categoria prevista, i pesi assunti rispettivamente dalla performance di ente, dalla performance dell'unità organizzativa, dagli obiettivi individuali e dai comportamenti?</v>
      </c>
      <c r="C190" s="176"/>
      <c r="E190" s="190"/>
      <c r="F190" s="190"/>
      <c r="G190" s="3" t="s">
        <v>222</v>
      </c>
      <c r="H190" s="184"/>
    </row>
    <row r="191" spans="1:8" x14ac:dyDescent="0.25">
      <c r="A191" s="35"/>
      <c r="B191" s="16" t="s">
        <v>14</v>
      </c>
      <c r="C191" s="175">
        <v>1</v>
      </c>
      <c r="E191" s="190"/>
      <c r="F191" s="190"/>
      <c r="H191" s="184"/>
    </row>
    <row r="192" spans="1:8" x14ac:dyDescent="0.25">
      <c r="A192" s="35"/>
      <c r="B192" s="16" t="s">
        <v>16</v>
      </c>
      <c r="C192" s="175">
        <v>0</v>
      </c>
      <c r="E192" s="190"/>
      <c r="F192" s="190"/>
      <c r="H192" s="184"/>
    </row>
    <row r="193" spans="1:8" x14ac:dyDescent="0.25">
      <c r="A193" s="35"/>
      <c r="C193" s="175" t="s">
        <v>148</v>
      </c>
      <c r="E193" s="190"/>
      <c r="F193" s="190"/>
      <c r="H193" s="184"/>
    </row>
    <row r="194" spans="1:8" ht="22.5" x14ac:dyDescent="0.25">
      <c r="A194" s="35" t="s">
        <v>168</v>
      </c>
      <c r="B194" s="46" t="str">
        <f>+VLOOKUP(A194,Domande!$D$3:$F$249,2,0)</f>
        <v>Nel SMVP viene riportata in maniera puntuale la scala di valutazione dei comportamenti (es. al di sotto, in linea, al di sopra, eccellente) e i relativi punteggi quantitativi?</v>
      </c>
      <c r="C194" s="176"/>
      <c r="E194" s="190"/>
      <c r="F194" s="190"/>
      <c r="G194" s="3" t="s">
        <v>222</v>
      </c>
      <c r="H194" s="184"/>
    </row>
    <row r="195" spans="1:8" x14ac:dyDescent="0.25">
      <c r="A195" s="35"/>
      <c r="B195" s="16" t="s">
        <v>14</v>
      </c>
      <c r="C195" s="175">
        <v>1</v>
      </c>
      <c r="E195" s="190"/>
      <c r="F195" s="190"/>
      <c r="H195" s="184"/>
    </row>
    <row r="196" spans="1:8" x14ac:dyDescent="0.25">
      <c r="A196" s="35"/>
      <c r="B196" s="16" t="s">
        <v>16</v>
      </c>
      <c r="C196" s="175">
        <v>0</v>
      </c>
      <c r="E196" s="190"/>
      <c r="F196" s="190"/>
      <c r="H196" s="184"/>
    </row>
    <row r="197" spans="1:8" x14ac:dyDescent="0.25">
      <c r="A197" s="35"/>
      <c r="C197" s="175" t="s">
        <v>148</v>
      </c>
      <c r="E197" s="190"/>
      <c r="F197" s="190"/>
      <c r="H197" s="184"/>
    </row>
    <row r="198" spans="1:8" x14ac:dyDescent="0.25">
      <c r="A198" s="35" t="s">
        <v>169</v>
      </c>
      <c r="B198" s="46" t="str">
        <f>+VLOOKUP(A198,Domande!$D$3:$F$249,2,0)</f>
        <v>Nel complesso, il SMVP è coerente con le Linee guida di Unioncamere e del Dipartimento della Funzione pubblica?</v>
      </c>
      <c r="C198" s="176"/>
      <c r="E198" s="190"/>
      <c r="F198" s="190"/>
      <c r="G198" s="3" t="s">
        <v>222</v>
      </c>
      <c r="H198" s="184"/>
    </row>
    <row r="199" spans="1:8" x14ac:dyDescent="0.25">
      <c r="A199" s="35"/>
      <c r="B199" s="16" t="s">
        <v>14</v>
      </c>
      <c r="C199" s="175">
        <v>1</v>
      </c>
      <c r="E199" s="190"/>
      <c r="F199" s="190"/>
      <c r="H199" s="184"/>
    </row>
    <row r="200" spans="1:8" x14ac:dyDescent="0.25">
      <c r="A200" s="35"/>
      <c r="B200" s="16" t="s">
        <v>16</v>
      </c>
      <c r="C200" s="175">
        <v>0</v>
      </c>
      <c r="E200" s="190"/>
      <c r="F200" s="190"/>
      <c r="H200" s="184"/>
    </row>
    <row r="201" spans="1:8" x14ac:dyDescent="0.25">
      <c r="A201" s="35"/>
      <c r="C201" s="175" t="s">
        <v>148</v>
      </c>
      <c r="E201" s="190"/>
      <c r="F201" s="190"/>
      <c r="H201" s="184"/>
    </row>
    <row r="202" spans="1:8" x14ac:dyDescent="0.25">
      <c r="A202" s="35" t="s">
        <v>313</v>
      </c>
      <c r="B202" s="46" t="str">
        <f>+VLOOKUP(A202,Domande!$D$3:$F$249,2,0)</f>
        <v>Come si connota il ruolo dell'OIV rispetto al ciclo della performance dell'ente?</v>
      </c>
      <c r="C202" s="176"/>
      <c r="E202" s="3" t="s">
        <v>222</v>
      </c>
      <c r="F202" s="3" t="s">
        <v>222</v>
      </c>
      <c r="H202" s="184"/>
    </row>
    <row r="203" spans="1:8" x14ac:dyDescent="0.25">
      <c r="B203" s="16" t="s">
        <v>314</v>
      </c>
      <c r="C203" s="175">
        <v>0.5</v>
      </c>
      <c r="E203" s="190"/>
      <c r="F203" s="190"/>
      <c r="H203" s="184"/>
    </row>
    <row r="204" spans="1:8" x14ac:dyDescent="0.25">
      <c r="B204" s="16" t="s">
        <v>311</v>
      </c>
      <c r="C204" s="175">
        <v>0.25</v>
      </c>
      <c r="E204" s="190"/>
      <c r="F204" s="190"/>
      <c r="H204" s="184"/>
    </row>
    <row r="205" spans="1:8" ht="22.5" x14ac:dyDescent="0.25">
      <c r="B205" s="16" t="s">
        <v>312</v>
      </c>
      <c r="C205" s="175">
        <v>0.25</v>
      </c>
      <c r="E205" s="190"/>
      <c r="F205" s="190"/>
      <c r="H205" s="184"/>
    </row>
    <row r="206" spans="1:8" x14ac:dyDescent="0.25">
      <c r="B206" s="16" t="s">
        <v>316</v>
      </c>
      <c r="C206" s="175">
        <v>0</v>
      </c>
      <c r="E206" s="190"/>
      <c r="F206" s="190"/>
      <c r="H206" s="184"/>
    </row>
    <row r="207" spans="1:8" x14ac:dyDescent="0.25">
      <c r="A207" s="35"/>
      <c r="C207" s="175" t="s">
        <v>148</v>
      </c>
      <c r="E207" s="190"/>
      <c r="F207" s="190"/>
      <c r="H207" s="184"/>
    </row>
    <row r="208" spans="1:8" ht="22.5" x14ac:dyDescent="0.25">
      <c r="A208" s="35" t="s">
        <v>308</v>
      </c>
      <c r="B208" s="46" t="str">
        <f>+VLOOKUP(A208,Domande!$D$3:$F$249,2,0)</f>
        <v>Nell'ambito delle Relazioni e Report di competenza dell'OIV, quest'ultimo ha segnalato disfunzioni "sistemiche" o "metodologiche" tali da inficiare il funzionamento ottimale del ciclo delle performance?</v>
      </c>
      <c r="C208" s="176"/>
      <c r="E208" s="3" t="s">
        <v>222</v>
      </c>
      <c r="F208" s="3" t="s">
        <v>222</v>
      </c>
      <c r="H208" s="184"/>
    </row>
    <row r="209" spans="1:8" x14ac:dyDescent="0.25">
      <c r="B209" s="16" t="s">
        <v>268</v>
      </c>
      <c r="C209" s="175">
        <v>1</v>
      </c>
      <c r="E209" s="190"/>
      <c r="F209" s="190"/>
      <c r="H209" s="184"/>
    </row>
    <row r="210" spans="1:8" x14ac:dyDescent="0.25">
      <c r="B210" s="16" t="s">
        <v>265</v>
      </c>
      <c r="C210" s="175">
        <v>0.4</v>
      </c>
      <c r="E210" s="190"/>
      <c r="F210" s="190"/>
      <c r="H210" s="184"/>
    </row>
    <row r="211" spans="1:8" x14ac:dyDescent="0.25">
      <c r="B211" s="16" t="s">
        <v>266</v>
      </c>
      <c r="C211" s="175">
        <v>1</v>
      </c>
      <c r="E211" s="190"/>
      <c r="F211" s="190"/>
      <c r="H211" s="184"/>
    </row>
    <row r="212" spans="1:8" x14ac:dyDescent="0.25">
      <c r="B212" s="16" t="s">
        <v>267</v>
      </c>
      <c r="C212" s="175">
        <v>0</v>
      </c>
      <c r="E212" s="190"/>
      <c r="F212" s="190"/>
      <c r="H212" s="184"/>
    </row>
    <row r="213" spans="1:8" x14ac:dyDescent="0.25">
      <c r="A213" s="35"/>
      <c r="C213" s="175" t="s">
        <v>148</v>
      </c>
      <c r="E213" s="190"/>
      <c r="F213" s="190"/>
      <c r="H213" s="184"/>
    </row>
    <row r="214" spans="1:8" x14ac:dyDescent="0.25">
      <c r="A214" s="35" t="s">
        <v>320</v>
      </c>
      <c r="B214" s="46" t="str">
        <f>+VLOOKUP(A214,Domande!$D$3:$F$249,2,0)</f>
        <v>In termini generali, come si può valutare il commitment e l'adeguatezza dell'impegno complessivo sul Ciclo della performance da parte dell'ente?</v>
      </c>
      <c r="C214" s="176"/>
      <c r="E214" s="3" t="s">
        <v>222</v>
      </c>
      <c r="F214" s="3" t="s">
        <v>222</v>
      </c>
      <c r="H214" s="184"/>
    </row>
    <row r="215" spans="1:8" ht="22.5" x14ac:dyDescent="0.25">
      <c r="B215" s="16" t="s">
        <v>321</v>
      </c>
      <c r="C215" s="175">
        <v>0</v>
      </c>
      <c r="E215" s="190"/>
      <c r="F215" s="190"/>
      <c r="H215" s="184"/>
    </row>
    <row r="216" spans="1:8" ht="22.5" x14ac:dyDescent="0.25">
      <c r="B216" s="16" t="s">
        <v>322</v>
      </c>
      <c r="C216" s="175">
        <v>0.5</v>
      </c>
      <c r="E216" s="190"/>
      <c r="F216" s="190"/>
      <c r="H216" s="184"/>
    </row>
    <row r="217" spans="1:8" x14ac:dyDescent="0.25">
      <c r="B217" s="16" t="s">
        <v>323</v>
      </c>
      <c r="C217" s="175">
        <v>1</v>
      </c>
      <c r="E217" s="190"/>
      <c r="F217" s="190"/>
      <c r="H217" s="184"/>
    </row>
    <row r="218" spans="1:8" x14ac:dyDescent="0.25">
      <c r="E218" s="190"/>
      <c r="F218" s="190"/>
      <c r="H218" s="184"/>
    </row>
    <row r="219" spans="1:8" x14ac:dyDescent="0.25">
      <c r="C219" s="175" t="s">
        <v>148</v>
      </c>
      <c r="E219" s="190"/>
      <c r="F219" s="190"/>
      <c r="H219" s="184"/>
    </row>
    <row r="220" spans="1:8" x14ac:dyDescent="0.25">
      <c r="C220" s="175" t="s">
        <v>148</v>
      </c>
      <c r="E220" s="190"/>
      <c r="F220" s="190"/>
      <c r="H220" s="184"/>
    </row>
    <row r="221" spans="1:8" x14ac:dyDescent="0.25">
      <c r="A221" s="36"/>
      <c r="B221" s="37"/>
      <c r="C221" s="179" t="s">
        <v>148</v>
      </c>
      <c r="D221" s="183"/>
      <c r="E221" s="190"/>
      <c r="F221" s="190"/>
      <c r="H221" s="184"/>
    </row>
    <row r="222" spans="1:8" x14ac:dyDescent="0.25">
      <c r="C222" s="175" t="s">
        <v>148</v>
      </c>
      <c r="E222" s="190"/>
      <c r="F222" s="190"/>
      <c r="H222" s="184"/>
    </row>
    <row r="223" spans="1:8" x14ac:dyDescent="0.25">
      <c r="A223" s="35" t="s">
        <v>170</v>
      </c>
      <c r="B223" s="46" t="str">
        <f>+VLOOKUP(A223,Domande!$D$3:$F$249,2,0)</f>
        <v>Per il ciclo oggetto d'indagine, in che misura è rispettata la tempestica di pubblicazione del Piano della performance?</v>
      </c>
      <c r="C223" s="176"/>
      <c r="E223" s="190"/>
      <c r="F223" s="190"/>
      <c r="G223" s="3" t="s">
        <v>222</v>
      </c>
      <c r="H223" s="184"/>
    </row>
    <row r="224" spans="1:8" x14ac:dyDescent="0.25">
      <c r="A224" s="35"/>
      <c r="B224" s="16" t="s">
        <v>98</v>
      </c>
      <c r="C224" s="175">
        <v>1</v>
      </c>
      <c r="E224" s="190"/>
      <c r="F224" s="190"/>
      <c r="H224" s="184"/>
    </row>
    <row r="225" spans="1:8" x14ac:dyDescent="0.25">
      <c r="A225" s="35"/>
      <c r="B225" s="16" t="s">
        <v>99</v>
      </c>
      <c r="C225" s="175">
        <v>0.8</v>
      </c>
      <c r="E225" s="190"/>
      <c r="F225" s="190"/>
      <c r="H225" s="184"/>
    </row>
    <row r="226" spans="1:8" x14ac:dyDescent="0.25">
      <c r="A226" s="35"/>
      <c r="B226" s="16" t="s">
        <v>228</v>
      </c>
      <c r="C226" s="175">
        <v>0.5</v>
      </c>
      <c r="E226" s="190"/>
      <c r="F226" s="190"/>
      <c r="H226" s="184"/>
    </row>
    <row r="227" spans="1:8" x14ac:dyDescent="0.25">
      <c r="A227" s="35"/>
      <c r="B227" s="16" t="s">
        <v>229</v>
      </c>
      <c r="C227" s="175">
        <v>0.1</v>
      </c>
      <c r="E227" s="190"/>
      <c r="F227" s="190"/>
      <c r="H227" s="184"/>
    </row>
    <row r="228" spans="1:8" x14ac:dyDescent="0.25">
      <c r="A228" s="35"/>
      <c r="B228" s="16" t="s">
        <v>100</v>
      </c>
      <c r="C228" s="175">
        <v>0</v>
      </c>
      <c r="E228" s="190"/>
      <c r="F228" s="190"/>
      <c r="H228" s="184"/>
    </row>
    <row r="229" spans="1:8" x14ac:dyDescent="0.25">
      <c r="A229" s="35"/>
      <c r="C229" s="175" t="s">
        <v>148</v>
      </c>
      <c r="E229" s="190"/>
      <c r="F229" s="190"/>
      <c r="H229" s="184"/>
    </row>
    <row r="230" spans="1:8" ht="22.5" x14ac:dyDescent="0.25">
      <c r="A230" s="35" t="s">
        <v>171</v>
      </c>
      <c r="B230" s="46" t="str">
        <f>+VLOOKUP(A230,Domande!$D$3:$F$249,2,0)</f>
        <v>Nella prospettazione degli Obiettivi strategici e operativi del Piano, quali elementi informativi vengono inseriti riguardo ai relativi indicatori? (+ opzioni possibili)</v>
      </c>
      <c r="C230" s="176"/>
      <c r="E230" s="190"/>
      <c r="F230" s="190"/>
      <c r="G230" s="3" t="s">
        <v>222</v>
      </c>
      <c r="H230" s="184"/>
    </row>
    <row r="231" spans="1:8" x14ac:dyDescent="0.25">
      <c r="A231" s="35"/>
      <c r="B231" s="16" t="s">
        <v>101</v>
      </c>
      <c r="C231" s="175">
        <v>0.25</v>
      </c>
      <c r="E231" s="190"/>
      <c r="F231" s="190"/>
      <c r="H231" s="184"/>
    </row>
    <row r="232" spans="1:8" x14ac:dyDescent="0.25">
      <c r="A232" s="35"/>
      <c r="B232" s="16" t="s">
        <v>102</v>
      </c>
      <c r="C232" s="175">
        <v>0.25</v>
      </c>
      <c r="E232" s="190"/>
      <c r="F232" s="190"/>
      <c r="H232" s="184"/>
    </row>
    <row r="233" spans="1:8" x14ac:dyDescent="0.25">
      <c r="A233" s="35"/>
      <c r="B233" s="16" t="s">
        <v>105</v>
      </c>
      <c r="C233" s="175">
        <v>0.25</v>
      </c>
      <c r="E233" s="190"/>
      <c r="F233" s="190"/>
      <c r="H233" s="184"/>
    </row>
    <row r="234" spans="1:8" x14ac:dyDescent="0.25">
      <c r="A234" s="35"/>
      <c r="B234" s="16" t="s">
        <v>103</v>
      </c>
      <c r="C234" s="175">
        <v>0.25</v>
      </c>
      <c r="E234" s="190"/>
      <c r="F234" s="190"/>
      <c r="H234" s="184"/>
    </row>
    <row r="235" spans="1:8" x14ac:dyDescent="0.25">
      <c r="A235" s="35"/>
      <c r="B235" s="16" t="s">
        <v>104</v>
      </c>
      <c r="C235" s="175">
        <v>0</v>
      </c>
      <c r="E235" s="190"/>
      <c r="F235" s="190"/>
      <c r="H235" s="184"/>
    </row>
    <row r="236" spans="1:8" x14ac:dyDescent="0.25">
      <c r="A236" s="35"/>
      <c r="C236" s="175" t="s">
        <v>148</v>
      </c>
      <c r="E236" s="190"/>
      <c r="F236" s="190"/>
      <c r="H236" s="184"/>
    </row>
    <row r="237" spans="1:8" x14ac:dyDescent="0.25">
      <c r="A237" s="35" t="s">
        <v>172</v>
      </c>
      <c r="B237" s="46" t="str">
        <f>+VLOOKUP(A237,Domande!$D$3:$F$249,2,0)</f>
        <v>Per gli obiettivi operativi, vengono indicate anche le Unità organizzative che concorrono alla loro realizzazione?</v>
      </c>
      <c r="C237" s="176"/>
      <c r="E237" s="190"/>
      <c r="F237" s="190"/>
      <c r="G237" s="3" t="s">
        <v>222</v>
      </c>
      <c r="H237" s="184"/>
    </row>
    <row r="238" spans="1:8" x14ac:dyDescent="0.25">
      <c r="A238" s="35"/>
      <c r="B238" s="16" t="s">
        <v>14</v>
      </c>
      <c r="C238" s="175">
        <v>1</v>
      </c>
      <c r="E238" s="190"/>
      <c r="F238" s="190"/>
      <c r="H238" s="184"/>
    </row>
    <row r="239" spans="1:8" x14ac:dyDescent="0.25">
      <c r="A239" s="35"/>
      <c r="B239" s="16" t="s">
        <v>16</v>
      </c>
      <c r="C239" s="175">
        <v>0</v>
      </c>
      <c r="E239" s="190"/>
      <c r="F239" s="190"/>
      <c r="H239" s="184"/>
    </row>
    <row r="240" spans="1:8" x14ac:dyDescent="0.25">
      <c r="A240" s="35"/>
      <c r="C240" s="175" t="s">
        <v>148</v>
      </c>
      <c r="E240" s="190"/>
      <c r="F240" s="190"/>
      <c r="H240" s="184"/>
    </row>
    <row r="241" spans="1:8" x14ac:dyDescent="0.25">
      <c r="A241" s="35" t="s">
        <v>173</v>
      </c>
      <c r="B241" s="46" t="str">
        <f>+VLOOKUP(A241,Domande!$D$3:$F$249,2,0)</f>
        <v>Nel Piano è presente la dimensione di genere?</v>
      </c>
      <c r="C241" s="176"/>
      <c r="E241" s="190"/>
      <c r="F241" s="190"/>
      <c r="G241" s="3" t="s">
        <v>222</v>
      </c>
      <c r="H241" s="184"/>
    </row>
    <row r="242" spans="1:8" x14ac:dyDescent="0.25">
      <c r="A242" s="35"/>
      <c r="B242" s="16" t="s">
        <v>14</v>
      </c>
      <c r="C242" s="175">
        <v>1</v>
      </c>
      <c r="E242" s="190"/>
      <c r="F242" s="190"/>
      <c r="H242" s="184"/>
    </row>
    <row r="243" spans="1:8" x14ac:dyDescent="0.25">
      <c r="A243" s="35"/>
      <c r="B243" s="16" t="s">
        <v>16</v>
      </c>
      <c r="C243" s="175">
        <v>0</v>
      </c>
      <c r="E243" s="190"/>
      <c r="F243" s="190"/>
      <c r="H243" s="184"/>
    </row>
    <row r="244" spans="1:8" x14ac:dyDescent="0.25">
      <c r="A244" s="35"/>
      <c r="C244" s="175" t="s">
        <v>148</v>
      </c>
      <c r="E244" s="190"/>
      <c r="F244" s="190"/>
      <c r="H244" s="184"/>
    </row>
    <row r="245" spans="1:8" x14ac:dyDescent="0.25">
      <c r="A245" s="35" t="s">
        <v>174</v>
      </c>
      <c r="B245" s="46" t="str">
        <f>+VLOOKUP(A245,Domande!$D$3:$F$249,2,0)</f>
        <v>Come vengono gestiti nel Piano gli obiettivi individuali dei Dirigenti?</v>
      </c>
      <c r="C245" s="176"/>
      <c r="E245" s="190"/>
      <c r="F245" s="190"/>
      <c r="G245" s="3" t="s">
        <v>222</v>
      </c>
      <c r="H245" s="184"/>
    </row>
    <row r="246" spans="1:8" x14ac:dyDescent="0.25">
      <c r="A246" s="35"/>
      <c r="B246" s="16" t="s">
        <v>109</v>
      </c>
      <c r="C246" s="175">
        <v>0</v>
      </c>
      <c r="E246" s="190"/>
      <c r="F246" s="190"/>
      <c r="H246" s="184"/>
    </row>
    <row r="247" spans="1:8" x14ac:dyDescent="0.25">
      <c r="A247" s="35"/>
      <c r="B247" s="16" t="s">
        <v>110</v>
      </c>
      <c r="C247" s="175">
        <v>0.4</v>
      </c>
      <c r="E247" s="190"/>
      <c r="F247" s="190"/>
      <c r="H247" s="184"/>
    </row>
    <row r="248" spans="1:8" x14ac:dyDescent="0.25">
      <c r="A248" s="35"/>
      <c r="B248" s="16" t="s">
        <v>192</v>
      </c>
      <c r="C248" s="175">
        <v>1</v>
      </c>
      <c r="E248" s="190"/>
      <c r="F248" s="190"/>
      <c r="H248" s="184"/>
    </row>
    <row r="249" spans="1:8" x14ac:dyDescent="0.25">
      <c r="A249" s="35"/>
      <c r="C249" s="175" t="s">
        <v>148</v>
      </c>
      <c r="E249" s="190"/>
      <c r="F249" s="190"/>
      <c r="H249" s="184"/>
    </row>
    <row r="250" spans="1:8" ht="22.5" x14ac:dyDescent="0.25">
      <c r="A250" s="35" t="s">
        <v>175</v>
      </c>
      <c r="B250" s="46" t="str">
        <f>+VLOOKUP(A250,Domande!$D$3:$F$249,2,0)</f>
        <v>Si cerca di fare adeguata sintesi nella stesura e redazione del Piano, considerando anche gli allegati che sono parte sostanziale del documento? (es. quando gli obiettivi sono riportati in allegato)</v>
      </c>
      <c r="C250" s="176"/>
      <c r="E250" s="190"/>
      <c r="F250" s="190"/>
      <c r="G250" s="3" t="s">
        <v>222</v>
      </c>
      <c r="H250" s="184"/>
    </row>
    <row r="251" spans="1:8" x14ac:dyDescent="0.25">
      <c r="A251" s="35"/>
      <c r="B251" s="16" t="s">
        <v>111</v>
      </c>
      <c r="C251" s="175">
        <v>1</v>
      </c>
      <c r="E251" s="190"/>
      <c r="F251" s="190"/>
      <c r="H251" s="184"/>
    </row>
    <row r="252" spans="1:8" x14ac:dyDescent="0.25">
      <c r="A252" s="35"/>
      <c r="B252" s="16" t="s">
        <v>112</v>
      </c>
      <c r="C252" s="175">
        <v>0.5</v>
      </c>
      <c r="E252" s="190"/>
      <c r="F252" s="190"/>
      <c r="H252" s="184"/>
    </row>
    <row r="253" spans="1:8" x14ac:dyDescent="0.25">
      <c r="A253" s="35"/>
      <c r="B253" s="16" t="s">
        <v>113</v>
      </c>
      <c r="C253" s="175">
        <v>0.1</v>
      </c>
      <c r="E253" s="190"/>
      <c r="F253" s="190"/>
      <c r="H253" s="184"/>
    </row>
    <row r="254" spans="1:8" x14ac:dyDescent="0.25">
      <c r="A254" s="35"/>
      <c r="C254" s="175" t="s">
        <v>148</v>
      </c>
      <c r="E254" s="190"/>
      <c r="F254" s="190"/>
      <c r="H254" s="184"/>
    </row>
    <row r="255" spans="1:8" x14ac:dyDescent="0.25">
      <c r="A255" s="35" t="s">
        <v>176</v>
      </c>
      <c r="B255" s="46" t="str">
        <f>+VLOOKUP(A255,Domande!$D$3:$F$249,2,0)</f>
        <v>Si cerca di garantire la fruibilità del documento anche attraverso il contenimento del numero di obiettivi proposti?</v>
      </c>
      <c r="C255" s="176"/>
      <c r="E255" s="190"/>
      <c r="F255" s="190"/>
      <c r="G255" s="3" t="s">
        <v>222</v>
      </c>
      <c r="H255" s="184"/>
    </row>
    <row r="256" spans="1:8" x14ac:dyDescent="0.25">
      <c r="A256" s="35"/>
      <c r="B256" s="16" t="s">
        <v>114</v>
      </c>
      <c r="C256" s="175">
        <v>1</v>
      </c>
      <c r="E256" s="190"/>
      <c r="F256" s="190"/>
      <c r="H256" s="184"/>
    </row>
    <row r="257" spans="1:8" x14ac:dyDescent="0.25">
      <c r="A257" s="35"/>
      <c r="B257" s="16" t="s">
        <v>115</v>
      </c>
      <c r="C257" s="175">
        <v>0.5</v>
      </c>
      <c r="E257" s="190"/>
      <c r="F257" s="190"/>
      <c r="H257" s="184"/>
    </row>
    <row r="258" spans="1:8" x14ac:dyDescent="0.25">
      <c r="A258" s="35"/>
      <c r="B258" s="16" t="s">
        <v>116</v>
      </c>
      <c r="C258" s="175">
        <v>0.1</v>
      </c>
      <c r="E258" s="190"/>
      <c r="F258" s="190"/>
      <c r="H258" s="184"/>
    </row>
    <row r="259" spans="1:8" x14ac:dyDescent="0.25">
      <c r="A259" s="35"/>
      <c r="C259" s="175" t="s">
        <v>148</v>
      </c>
      <c r="E259" s="190"/>
      <c r="F259" s="190"/>
      <c r="H259" s="184"/>
    </row>
    <row r="260" spans="1:8" x14ac:dyDescent="0.25">
      <c r="A260" s="35" t="s">
        <v>177</v>
      </c>
      <c r="B260" s="46" t="str">
        <f>+VLOOKUP(A260,Domande!$D$3:$F$249,2,0)</f>
        <v>Nel complesso, il Piano è coerente con le Linee guida di Unioncamere e del Dipartimento della Funzione pubblica?</v>
      </c>
      <c r="C260" s="176"/>
      <c r="E260" s="190"/>
      <c r="F260" s="190"/>
      <c r="G260" s="3" t="s">
        <v>222</v>
      </c>
      <c r="H260" s="184"/>
    </row>
    <row r="261" spans="1:8" x14ac:dyDescent="0.25">
      <c r="A261" s="35"/>
      <c r="B261" s="16" t="s">
        <v>14</v>
      </c>
      <c r="C261" s="175">
        <v>1</v>
      </c>
      <c r="E261" s="190"/>
      <c r="F261" s="190"/>
      <c r="H261" s="184"/>
    </row>
    <row r="262" spans="1:8" x14ac:dyDescent="0.25">
      <c r="A262" s="35"/>
      <c r="B262" s="16" t="s">
        <v>16</v>
      </c>
      <c r="C262" s="175">
        <v>0</v>
      </c>
      <c r="E262" s="190"/>
      <c r="F262" s="190"/>
      <c r="H262" s="184"/>
    </row>
    <row r="263" spans="1:8" x14ac:dyDescent="0.25">
      <c r="A263" s="35"/>
      <c r="C263" s="175" t="s">
        <v>148</v>
      </c>
      <c r="E263" s="190"/>
      <c r="F263" s="190"/>
      <c r="H263" s="184"/>
    </row>
    <row r="264" spans="1:8" x14ac:dyDescent="0.25">
      <c r="C264" s="175" t="s">
        <v>148</v>
      </c>
      <c r="E264" s="190"/>
      <c r="F264" s="190"/>
      <c r="H264" s="184"/>
    </row>
    <row r="265" spans="1:8" x14ac:dyDescent="0.25">
      <c r="A265" s="38"/>
      <c r="B265" s="37"/>
      <c r="C265" s="179" t="s">
        <v>148</v>
      </c>
      <c r="D265" s="183"/>
      <c r="E265" s="183"/>
      <c r="F265" s="183"/>
      <c r="G265" s="183"/>
      <c r="H265" s="184"/>
    </row>
    <row r="266" spans="1:8" x14ac:dyDescent="0.25">
      <c r="A266" s="35"/>
      <c r="C266" s="175" t="s">
        <v>148</v>
      </c>
      <c r="E266" s="190"/>
      <c r="F266" s="190"/>
      <c r="H266" s="184"/>
    </row>
    <row r="267" spans="1:8" x14ac:dyDescent="0.25">
      <c r="A267" s="35"/>
      <c r="C267" s="175" t="s">
        <v>148</v>
      </c>
      <c r="E267" s="190"/>
      <c r="F267" s="190"/>
      <c r="H267" s="184"/>
    </row>
    <row r="268" spans="1:8" x14ac:dyDescent="0.25">
      <c r="A268" s="35" t="s">
        <v>178</v>
      </c>
      <c r="B268" s="46" t="str">
        <f>+VLOOKUP(A268,Domande!$D$3:$F$249,2,0)</f>
        <v>Per il ciclo oggetto d'indagine, in che misura è rispettata la tempistica di pubblicazione della Relazione sulla performance?</v>
      </c>
      <c r="C268" s="176"/>
      <c r="E268" s="190"/>
      <c r="F268" s="190"/>
      <c r="G268" s="3" t="s">
        <v>222</v>
      </c>
      <c r="H268" s="184"/>
    </row>
    <row r="269" spans="1:8" x14ac:dyDescent="0.25">
      <c r="A269" s="35"/>
      <c r="B269" s="16" t="s">
        <v>146</v>
      </c>
      <c r="C269" s="175">
        <v>1</v>
      </c>
      <c r="E269" s="190"/>
      <c r="F269" s="190"/>
      <c r="H269" s="184"/>
    </row>
    <row r="270" spans="1:8" x14ac:dyDescent="0.25">
      <c r="A270" s="35"/>
      <c r="B270" s="16" t="s">
        <v>147</v>
      </c>
      <c r="C270" s="175">
        <v>0.8</v>
      </c>
      <c r="E270" s="190"/>
      <c r="F270" s="190"/>
      <c r="H270" s="184"/>
    </row>
    <row r="271" spans="1:8" x14ac:dyDescent="0.25">
      <c r="A271" s="35"/>
      <c r="B271" s="16" t="s">
        <v>278</v>
      </c>
      <c r="C271" s="175">
        <v>0.5</v>
      </c>
      <c r="E271" s="190"/>
      <c r="F271" s="190"/>
      <c r="H271" s="184"/>
    </row>
    <row r="272" spans="1:8" x14ac:dyDescent="0.25">
      <c r="A272" s="35"/>
      <c r="B272" s="16" t="s">
        <v>279</v>
      </c>
      <c r="C272" s="175">
        <v>0.1</v>
      </c>
      <c r="E272" s="190"/>
      <c r="F272" s="190"/>
      <c r="H272" s="184"/>
    </row>
    <row r="273" spans="1:8" x14ac:dyDescent="0.25">
      <c r="A273" s="35"/>
      <c r="B273" s="16" t="s">
        <v>280</v>
      </c>
      <c r="C273" s="175">
        <v>0</v>
      </c>
      <c r="E273" s="190"/>
      <c r="F273" s="190"/>
      <c r="H273" s="184"/>
    </row>
    <row r="274" spans="1:8" x14ac:dyDescent="0.25">
      <c r="A274" s="35"/>
      <c r="C274" s="175" t="s">
        <v>148</v>
      </c>
      <c r="E274" s="190"/>
      <c r="F274" s="190"/>
      <c r="H274" s="184"/>
    </row>
    <row r="275" spans="1:8" ht="22.5" x14ac:dyDescent="0.25">
      <c r="A275" s="35" t="s">
        <v>179</v>
      </c>
      <c r="B275" s="46" t="str">
        <f>+VLOOKUP(A275,Domande!$D$3:$F$249,2,0)</f>
        <v xml:space="preserve">E' stato lasciato un intervallo di tempo congruo all'OIV dalla ricezione formale della Relazione alla richiesta di validazione, affinché abbia la possibilità di fare le necessarie valutazioni? </v>
      </c>
      <c r="C275" s="176"/>
      <c r="E275" s="3" t="s">
        <v>222</v>
      </c>
      <c r="F275" s="3" t="s">
        <v>222</v>
      </c>
      <c r="H275" s="184"/>
    </row>
    <row r="276" spans="1:8" x14ac:dyDescent="0.25">
      <c r="A276" s="35"/>
      <c r="B276" s="16" t="s">
        <v>14</v>
      </c>
      <c r="C276" s="175">
        <v>1</v>
      </c>
      <c r="E276" s="190"/>
      <c r="F276" s="190"/>
      <c r="H276" s="184"/>
    </row>
    <row r="277" spans="1:8" x14ac:dyDescent="0.25">
      <c r="A277" s="35"/>
      <c r="B277" s="16" t="s">
        <v>16</v>
      </c>
      <c r="C277" s="175">
        <v>0</v>
      </c>
      <c r="E277" s="190"/>
      <c r="F277" s="190"/>
      <c r="H277" s="184"/>
    </row>
    <row r="278" spans="1:8" x14ac:dyDescent="0.25">
      <c r="A278" s="35"/>
      <c r="C278" s="175" t="s">
        <v>148</v>
      </c>
      <c r="E278" s="190"/>
      <c r="F278" s="190"/>
      <c r="H278" s="184"/>
    </row>
    <row r="279" spans="1:8" x14ac:dyDescent="0.25">
      <c r="A279" s="35" t="s">
        <v>180</v>
      </c>
      <c r="B279" s="46" t="str">
        <f>+VLOOKUP(A279,Domande!$D$3:$F$249,2,0)</f>
        <v>Viene correttamente esposta l'analisi di contesto?</v>
      </c>
      <c r="C279" s="176"/>
      <c r="E279" s="190"/>
      <c r="F279" s="190"/>
      <c r="G279" s="3" t="s">
        <v>222</v>
      </c>
      <c r="H279" s="184"/>
    </row>
    <row r="280" spans="1:8" x14ac:dyDescent="0.25">
      <c r="A280" s="35"/>
      <c r="B280" s="16" t="s">
        <v>119</v>
      </c>
      <c r="C280" s="175">
        <v>0</v>
      </c>
      <c r="E280" s="190"/>
      <c r="F280" s="190"/>
      <c r="H280" s="184"/>
    </row>
    <row r="281" spans="1:8" x14ac:dyDescent="0.25">
      <c r="A281" s="35"/>
      <c r="B281" s="16" t="s">
        <v>120</v>
      </c>
      <c r="C281" s="175">
        <v>0.2</v>
      </c>
      <c r="E281" s="190"/>
      <c r="F281" s="190"/>
      <c r="H281" s="184"/>
    </row>
    <row r="282" spans="1:8" ht="22.5" x14ac:dyDescent="0.25">
      <c r="A282" s="35"/>
      <c r="B282" s="16" t="s">
        <v>121</v>
      </c>
      <c r="C282" s="175">
        <v>0.5</v>
      </c>
      <c r="E282" s="190"/>
      <c r="F282" s="190"/>
      <c r="H282" s="184"/>
    </row>
    <row r="283" spans="1:8" ht="22.5" x14ac:dyDescent="0.25">
      <c r="A283" s="35"/>
      <c r="B283" s="16" t="s">
        <v>122</v>
      </c>
      <c r="C283" s="175">
        <v>1</v>
      </c>
      <c r="E283" s="190"/>
      <c r="F283" s="190"/>
      <c r="H283" s="184"/>
    </row>
    <row r="284" spans="1:8" x14ac:dyDescent="0.25">
      <c r="A284" s="35"/>
      <c r="C284" s="175" t="s">
        <v>148</v>
      </c>
      <c r="E284" s="190"/>
      <c r="F284" s="190"/>
      <c r="H284" s="184"/>
    </row>
    <row r="285" spans="1:8" x14ac:dyDescent="0.25">
      <c r="A285" s="35" t="s">
        <v>181</v>
      </c>
      <c r="B285" s="46" t="str">
        <f>+VLOOKUP(A285,Domande!$D$3:$F$249,2,0)</f>
        <v>Nella Relazione viene riportata la sintesi dei principali risultati raggiunti?</v>
      </c>
      <c r="C285" s="176"/>
      <c r="E285" s="190"/>
      <c r="F285" s="190"/>
      <c r="G285" s="3" t="s">
        <v>222</v>
      </c>
      <c r="H285" s="184"/>
    </row>
    <row r="286" spans="1:8" x14ac:dyDescent="0.25">
      <c r="A286" s="35"/>
      <c r="B286" s="16" t="s">
        <v>123</v>
      </c>
      <c r="C286" s="175">
        <v>0</v>
      </c>
      <c r="E286" s="190"/>
      <c r="F286" s="190"/>
      <c r="H286" s="184"/>
    </row>
    <row r="287" spans="1:8" ht="22.5" x14ac:dyDescent="0.25">
      <c r="A287" s="35"/>
      <c r="B287" s="16" t="s">
        <v>125</v>
      </c>
      <c r="C287" s="175">
        <v>0.5</v>
      </c>
      <c r="E287" s="190"/>
      <c r="F287" s="190"/>
      <c r="H287" s="184"/>
    </row>
    <row r="288" spans="1:8" ht="22.5" x14ac:dyDescent="0.25">
      <c r="A288" s="35"/>
      <c r="B288" s="16" t="s">
        <v>193</v>
      </c>
      <c r="C288" s="175">
        <v>1</v>
      </c>
      <c r="E288" s="190"/>
      <c r="F288" s="190"/>
      <c r="H288" s="184"/>
    </row>
    <row r="289" spans="1:8" x14ac:dyDescent="0.25">
      <c r="A289" s="35"/>
      <c r="C289" s="175" t="s">
        <v>148</v>
      </c>
      <c r="E289" s="190"/>
      <c r="F289" s="190"/>
      <c r="H289" s="184"/>
    </row>
    <row r="290" spans="1:8" x14ac:dyDescent="0.25">
      <c r="A290" s="35" t="s">
        <v>182</v>
      </c>
      <c r="B290" s="46" t="str">
        <f>+VLOOKUP(A290,Domande!$D$3:$F$249,2,0)</f>
        <v>Nella Relazione sono rendicontati tutti gli Obiettivi strategici presenti nel corrispondente Piano?</v>
      </c>
      <c r="C290" s="176"/>
      <c r="E290" s="190"/>
      <c r="F290" s="190"/>
      <c r="G290" s="3" t="s">
        <v>222</v>
      </c>
      <c r="H290" s="184"/>
    </row>
    <row r="291" spans="1:8" x14ac:dyDescent="0.25">
      <c r="A291" s="35"/>
      <c r="B291" s="16" t="s">
        <v>14</v>
      </c>
      <c r="C291" s="175">
        <v>1</v>
      </c>
      <c r="E291" s="190"/>
      <c r="F291" s="190"/>
      <c r="H291" s="184"/>
    </row>
    <row r="292" spans="1:8" x14ac:dyDescent="0.25">
      <c r="A292" s="35"/>
      <c r="B292" s="16" t="s">
        <v>16</v>
      </c>
      <c r="C292" s="175">
        <v>0</v>
      </c>
      <c r="E292" s="190"/>
      <c r="F292" s="190"/>
      <c r="H292" s="184"/>
    </row>
    <row r="293" spans="1:8" x14ac:dyDescent="0.25">
      <c r="A293" s="35"/>
      <c r="C293" s="175" t="s">
        <v>148</v>
      </c>
      <c r="E293" s="190"/>
      <c r="F293" s="190"/>
      <c r="H293" s="184"/>
    </row>
    <row r="294" spans="1:8" x14ac:dyDescent="0.25">
      <c r="A294" s="35" t="s">
        <v>183</v>
      </c>
      <c r="B294" s="46" t="str">
        <f>+VLOOKUP(A294,Domande!$D$3:$F$249,2,0)</f>
        <v>Nella Relazione sono rendicontati tutti gli Obiettivi operativi presenti nel corrispondente Piano?</v>
      </c>
      <c r="C294" s="176"/>
      <c r="E294" s="190"/>
      <c r="F294" s="190"/>
      <c r="G294" s="3" t="s">
        <v>222</v>
      </c>
      <c r="H294" s="184"/>
    </row>
    <row r="295" spans="1:8" x14ac:dyDescent="0.25">
      <c r="A295" s="35"/>
      <c r="B295" s="16" t="s">
        <v>14</v>
      </c>
      <c r="C295" s="175">
        <v>1</v>
      </c>
      <c r="E295" s="190"/>
      <c r="F295" s="190"/>
      <c r="H295" s="184"/>
    </row>
    <row r="296" spans="1:8" x14ac:dyDescent="0.25">
      <c r="A296" s="35"/>
      <c r="B296" s="16" t="s">
        <v>16</v>
      </c>
      <c r="C296" s="175">
        <v>0</v>
      </c>
      <c r="E296" s="190"/>
      <c r="F296" s="190"/>
      <c r="H296" s="184"/>
    </row>
    <row r="297" spans="1:8" x14ac:dyDescent="0.25">
      <c r="A297" s="35"/>
      <c r="C297" s="175" t="s">
        <v>148</v>
      </c>
      <c r="E297" s="190"/>
      <c r="F297" s="190"/>
      <c r="H297" s="184"/>
    </row>
    <row r="298" spans="1:8" ht="22.5" x14ac:dyDescent="0.25">
      <c r="A298" s="35" t="s">
        <v>184</v>
      </c>
      <c r="B298" s="46" t="str">
        <f>+VLOOKUP(A298,Domande!$D$3:$F$249,2,0)</f>
        <v>Nella Relazione viene data evidenza separata alle risultanze della misurazione e della valutazione per ognuno degli obiettivi strategici e operativi rendicontati?</v>
      </c>
      <c r="C298" s="176"/>
      <c r="E298" s="190"/>
      <c r="F298" s="190"/>
      <c r="G298" s="3" t="s">
        <v>222</v>
      </c>
      <c r="H298" s="184"/>
    </row>
    <row r="299" spans="1:8" x14ac:dyDescent="0.25">
      <c r="A299" s="35"/>
      <c r="B299" s="16" t="s">
        <v>14</v>
      </c>
      <c r="C299" s="175">
        <v>1</v>
      </c>
      <c r="E299" s="190"/>
      <c r="F299" s="190"/>
      <c r="H299" s="184"/>
    </row>
    <row r="300" spans="1:8" x14ac:dyDescent="0.25">
      <c r="A300" s="35"/>
      <c r="B300" s="16" t="s">
        <v>16</v>
      </c>
      <c r="C300" s="175">
        <v>0</v>
      </c>
      <c r="E300" s="190"/>
      <c r="F300" s="190"/>
      <c r="H300" s="184"/>
    </row>
    <row r="301" spans="1:8" x14ac:dyDescent="0.25">
      <c r="A301" s="35"/>
      <c r="C301" s="175" t="s">
        <v>148</v>
      </c>
      <c r="E301" s="190"/>
      <c r="F301" s="190"/>
      <c r="H301" s="184"/>
    </row>
    <row r="302" spans="1:8" ht="22.5" x14ac:dyDescent="0.25">
      <c r="A302" s="35" t="s">
        <v>185</v>
      </c>
      <c r="B302" s="46" t="str">
        <f>+VLOOKUP(A302,Domande!$D$3:$F$249,2,0)</f>
        <v>Nel caso di significativi scostamenti dei valori consuntivi dai target degli Obiettivi strategici e operativi, viene riportato un commento che spiega tali gap (sia in positivo che in negativo)?</v>
      </c>
      <c r="C302" s="176"/>
      <c r="E302" s="190"/>
      <c r="F302" s="190"/>
      <c r="G302" s="3" t="s">
        <v>222</v>
      </c>
      <c r="H302" s="184"/>
    </row>
    <row r="303" spans="1:8" x14ac:dyDescent="0.25">
      <c r="A303" s="35"/>
      <c r="B303" s="16" t="s">
        <v>14</v>
      </c>
      <c r="C303" s="175">
        <v>1</v>
      </c>
      <c r="E303" s="190"/>
      <c r="F303" s="190"/>
      <c r="H303" s="184"/>
    </row>
    <row r="304" spans="1:8" x14ac:dyDescent="0.25">
      <c r="A304" s="35"/>
      <c r="B304" s="16" t="s">
        <v>16</v>
      </c>
      <c r="C304" s="175">
        <v>0</v>
      </c>
      <c r="E304" s="190"/>
      <c r="F304" s="190"/>
      <c r="H304" s="184"/>
    </row>
    <row r="305" spans="1:8" x14ac:dyDescent="0.25">
      <c r="A305" s="35"/>
      <c r="C305" s="175" t="s">
        <v>148</v>
      </c>
      <c r="E305" s="190"/>
      <c r="F305" s="190"/>
      <c r="H305" s="184"/>
    </row>
    <row r="306" spans="1:8" x14ac:dyDescent="0.25">
      <c r="A306" s="35" t="s">
        <v>186</v>
      </c>
      <c r="B306" s="46" t="str">
        <f>+VLOOKUP(A306,Domande!$D$3:$F$249,2,0)</f>
        <v>Nella Relazione sono rendicontati tutti gli Obiettivi individuali presenti nel corrispondente Piano?</v>
      </c>
      <c r="C306" s="176"/>
      <c r="E306" s="190"/>
      <c r="F306" s="190"/>
      <c r="G306" s="3" t="s">
        <v>222</v>
      </c>
      <c r="H306" s="184"/>
    </row>
    <row r="307" spans="1:8" x14ac:dyDescent="0.25">
      <c r="A307" s="35"/>
      <c r="B307" s="16" t="s">
        <v>14</v>
      </c>
      <c r="C307" s="175">
        <v>1</v>
      </c>
      <c r="E307" s="190"/>
      <c r="F307" s="190"/>
      <c r="H307" s="184"/>
    </row>
    <row r="308" spans="1:8" x14ac:dyDescent="0.25">
      <c r="B308" s="16" t="s">
        <v>16</v>
      </c>
      <c r="C308" s="175">
        <v>0</v>
      </c>
      <c r="E308" s="190"/>
      <c r="F308" s="190"/>
      <c r="H308" s="184"/>
    </row>
    <row r="309" spans="1:8" x14ac:dyDescent="0.25">
      <c r="C309" s="175" t="s">
        <v>148</v>
      </c>
      <c r="E309" s="190"/>
      <c r="F309" s="190"/>
      <c r="H309" s="184"/>
    </row>
    <row r="310" spans="1:8" x14ac:dyDescent="0.25">
      <c r="A310" s="35" t="s">
        <v>281</v>
      </c>
      <c r="B310" s="46" t="str">
        <f>+VLOOKUP(A310,Domande!$D$3:$F$249,2,0)</f>
        <v>Nel complesso, la Relazione è coerente con le Linee guida di Unioncamere e del Dipartimento della Funzione pubblica?</v>
      </c>
      <c r="C310" s="176"/>
      <c r="E310" s="190"/>
      <c r="F310" s="190"/>
      <c r="G310" s="3" t="s">
        <v>222</v>
      </c>
      <c r="H310" s="184"/>
    </row>
    <row r="311" spans="1:8" x14ac:dyDescent="0.25">
      <c r="B311" s="16" t="s">
        <v>14</v>
      </c>
      <c r="C311" s="175">
        <v>1</v>
      </c>
      <c r="E311" s="190"/>
      <c r="F311" s="190"/>
      <c r="H311" s="184"/>
    </row>
    <row r="312" spans="1:8" x14ac:dyDescent="0.25">
      <c r="B312" s="16" t="s">
        <v>16</v>
      </c>
      <c r="C312" s="175">
        <v>0</v>
      </c>
      <c r="E312" s="190"/>
      <c r="F312" s="190"/>
      <c r="H312" s="184"/>
    </row>
  </sheetData>
  <phoneticPr fontId="13" type="noConversion"/>
  <conditionalFormatting sqref="B3:C7 B172:C172 B139:C139 B73:C77 B28:C30 B44:C47 B79:C83 B94:C98 B107:C111 B113:C115 B122:C126 B128:C130 B132:C137 B141:C144 B146:C148 B150:C154 B161:C164 B174:C177 B179:C181 B183:C185 B187:C189 B191:C193 B195:C197 B224:C229 B231:C236 B238:C240 B242:C244 B246:C249 B251:C254 B256:C259 B261:C267 B269:C274 B280:C284 B286:C289 B291:C293 B295:C297 B299:C301 B303:C305 B307:C309 B311:C370 B90:C92 B103:C104 B117:C120 B13:C20 B199:C200 B156:C159 B276:C278 B22:C26 B49:C52 B54:C58 C53 B209:C212 C208 B207:C207 B85:C88 C84 B11:C11 B219:C222">
    <cfRule type="cellIs" dxfId="422" priority="2038" operator="notEqual">
      <formula>""</formula>
    </cfRule>
  </conditionalFormatting>
  <conditionalFormatting sqref="B138:C138">
    <cfRule type="cellIs" dxfId="421" priority="2037" operator="notEqual">
      <formula>""</formula>
    </cfRule>
  </conditionalFormatting>
  <conditionalFormatting sqref="B171:C171">
    <cfRule type="cellIs" dxfId="420" priority="2036" operator="notEqual">
      <formula>""</formula>
    </cfRule>
  </conditionalFormatting>
  <conditionalFormatting sqref="B70:C70">
    <cfRule type="cellIs" dxfId="419" priority="2035" operator="notEqual">
      <formula>""</formula>
    </cfRule>
  </conditionalFormatting>
  <conditionalFormatting sqref="B105:C105">
    <cfRule type="cellIs" dxfId="418" priority="2034" operator="notEqual">
      <formula>""</formula>
    </cfRule>
  </conditionalFormatting>
  <conditionalFormatting sqref="B99:C99 B101:C102">
    <cfRule type="cellIs" dxfId="417" priority="2033" operator="notEqual">
      <formula>""</formula>
    </cfRule>
  </conditionalFormatting>
  <conditionalFormatting sqref="B61:C63 B59:C59">
    <cfRule type="cellIs" dxfId="416" priority="2032" operator="notEqual">
      <formula>""</formula>
    </cfRule>
  </conditionalFormatting>
  <conditionalFormatting sqref="B65:C67 B69:C69">
    <cfRule type="cellIs" dxfId="415" priority="2031" operator="notEqual">
      <formula>""</formula>
    </cfRule>
  </conditionalFormatting>
  <conditionalFormatting sqref="B209:C212">
    <cfRule type="cellIs" dxfId="414" priority="2030" operator="notEqual">
      <formula>""</formula>
    </cfRule>
  </conditionalFormatting>
  <conditionalFormatting sqref="B170:C170">
    <cfRule type="cellIs" dxfId="413" priority="2029" operator="notEqual">
      <formula>""</formula>
    </cfRule>
  </conditionalFormatting>
  <conditionalFormatting sqref="B166:C169">
    <cfRule type="cellIs" dxfId="412" priority="2028" operator="notEqual">
      <formula>""</formula>
    </cfRule>
  </conditionalFormatting>
  <conditionalFormatting sqref="B68:C68">
    <cfRule type="cellIs" dxfId="411" priority="2026" operator="notEqual">
      <formula>""</formula>
    </cfRule>
  </conditionalFormatting>
  <conditionalFormatting sqref="G290">
    <cfRule type="cellIs" dxfId="410" priority="82" operator="equal">
      <formula>0</formula>
    </cfRule>
    <cfRule type="cellIs" dxfId="409" priority="83" operator="equal">
      <formula>0.5</formula>
    </cfRule>
    <cfRule type="cellIs" dxfId="408" priority="84" operator="equal">
      <formula>1</formula>
    </cfRule>
    <cfRule type="cellIs" dxfId="407" priority="85" operator="notEqual">
      <formula>""</formula>
    </cfRule>
  </conditionalFormatting>
  <conditionalFormatting sqref="B33:C33 B31:C31 B42:C42 B34:B35 C34:C41">
    <cfRule type="cellIs" dxfId="406" priority="2017" operator="notEqual">
      <formula>""</formula>
    </cfRule>
  </conditionalFormatting>
  <conditionalFormatting sqref="B36:B38">
    <cfRule type="cellIs" dxfId="405" priority="2008" operator="notEqual">
      <formula>""</formula>
    </cfRule>
  </conditionalFormatting>
  <conditionalFormatting sqref="B39:B41">
    <cfRule type="cellIs" dxfId="404" priority="1999" operator="notEqual">
      <formula>""</formula>
    </cfRule>
  </conditionalFormatting>
  <conditionalFormatting sqref="B203:C205 C202 B201:C201 C206">
    <cfRule type="cellIs" dxfId="403" priority="1990" operator="notEqual">
      <formula>""</formula>
    </cfRule>
  </conditionalFormatting>
  <conditionalFormatting sqref="B203:C205 C206">
    <cfRule type="cellIs" dxfId="402" priority="1989" operator="notEqual">
      <formula>""</formula>
    </cfRule>
  </conditionalFormatting>
  <conditionalFormatting sqref="B206">
    <cfRule type="cellIs" dxfId="401" priority="1984" operator="notEqual">
      <formula>""</formula>
    </cfRule>
  </conditionalFormatting>
  <conditionalFormatting sqref="B83:C83">
    <cfRule type="cellIs" dxfId="400" priority="1983" operator="notEqual">
      <formula>""</formula>
    </cfRule>
  </conditionalFormatting>
  <conditionalFormatting sqref="B85:C87">
    <cfRule type="cellIs" dxfId="399" priority="1978" operator="notEqual">
      <formula>""</formula>
    </cfRule>
  </conditionalFormatting>
  <conditionalFormatting sqref="B9:C10">
    <cfRule type="cellIs" dxfId="398" priority="1977" operator="notEqual">
      <formula>""</formula>
    </cfRule>
  </conditionalFormatting>
  <conditionalFormatting sqref="B215:C218 C214 B213:C213">
    <cfRule type="cellIs" dxfId="397" priority="1976" operator="notEqual">
      <formula>""</formula>
    </cfRule>
  </conditionalFormatting>
  <conditionalFormatting sqref="B215:C218">
    <cfRule type="cellIs" dxfId="396" priority="1975" operator="notEqual">
      <formula>""</formula>
    </cfRule>
  </conditionalFormatting>
  <conditionalFormatting sqref="G306">
    <cfRule type="cellIs" dxfId="395" priority="26" operator="equal">
      <formula>0</formula>
    </cfRule>
    <cfRule type="cellIs" dxfId="394" priority="27" operator="equal">
      <formula>0.5</formula>
    </cfRule>
    <cfRule type="cellIs" dxfId="393" priority="28" operator="equal">
      <formula>1</formula>
    </cfRule>
    <cfRule type="cellIs" dxfId="392" priority="29" operator="notEqual">
      <formula>""</formula>
    </cfRule>
  </conditionalFormatting>
  <conditionalFormatting sqref="E32:G32">
    <cfRule type="cellIs" dxfId="391" priority="2" operator="equal">
      <formula>0</formula>
    </cfRule>
    <cfRule type="cellIs" dxfId="390" priority="3" operator="equal">
      <formula>0.5</formula>
    </cfRule>
    <cfRule type="cellIs" dxfId="389" priority="4" operator="equal">
      <formula>1</formula>
    </cfRule>
    <cfRule type="cellIs" dxfId="388" priority="5" operator="notEqual">
      <formula>""</formula>
    </cfRule>
  </conditionalFormatting>
  <conditionalFormatting sqref="E32:G32">
    <cfRule type="expression" dxfId="387" priority="1">
      <formula>$A32&lt;&gt;""</formula>
    </cfRule>
  </conditionalFormatting>
  <conditionalFormatting sqref="H36:H38">
    <cfRule type="cellIs" dxfId="386" priority="804" operator="equal">
      <formula>0</formula>
    </cfRule>
    <cfRule type="cellIs" dxfId="385" priority="805" operator="equal">
      <formula>0.5</formula>
    </cfRule>
    <cfRule type="cellIs" dxfId="384" priority="806" operator="equal">
      <formula>1</formula>
    </cfRule>
    <cfRule type="cellIs" dxfId="383" priority="807" operator="notEqual">
      <formula>""</formula>
    </cfRule>
  </conditionalFormatting>
  <conditionalFormatting sqref="H72 E72:F72">
    <cfRule type="cellIs" dxfId="382" priority="650" operator="equal">
      <formula>0</formula>
    </cfRule>
    <cfRule type="cellIs" dxfId="381" priority="651" operator="equal">
      <formula>0.5</formula>
    </cfRule>
    <cfRule type="cellIs" dxfId="380" priority="652" operator="equal">
      <formula>1</formula>
    </cfRule>
    <cfRule type="cellIs" dxfId="379" priority="653" operator="notEqual">
      <formula>""</formula>
    </cfRule>
  </conditionalFormatting>
  <conditionalFormatting sqref="E72:G72">
    <cfRule type="expression" dxfId="378" priority="649">
      <formula>$A72&lt;&gt;""</formula>
    </cfRule>
  </conditionalFormatting>
  <conditionalFormatting sqref="H116 E116:F116">
    <cfRule type="cellIs" dxfId="377" priority="530" operator="equal">
      <formula>0</formula>
    </cfRule>
    <cfRule type="cellIs" dxfId="376" priority="531" operator="equal">
      <formula>0.5</formula>
    </cfRule>
    <cfRule type="cellIs" dxfId="375" priority="532" operator="equal">
      <formula>1</formula>
    </cfRule>
    <cfRule type="cellIs" dxfId="374" priority="533" operator="notEqual">
      <formula>""</formula>
    </cfRule>
  </conditionalFormatting>
  <conditionalFormatting sqref="H140 E140:F140">
    <cfRule type="cellIs" dxfId="373" priority="470" operator="equal">
      <formula>0</formula>
    </cfRule>
    <cfRule type="cellIs" dxfId="372" priority="471" operator="equal">
      <formula>0.5</formula>
    </cfRule>
    <cfRule type="cellIs" dxfId="371" priority="472" operator="equal">
      <formula>1</formula>
    </cfRule>
    <cfRule type="cellIs" dxfId="370" priority="473" operator="notEqual">
      <formula>""</formula>
    </cfRule>
  </conditionalFormatting>
  <conditionalFormatting sqref="E140:G140">
    <cfRule type="expression" dxfId="369" priority="469">
      <formula>$A140&lt;&gt;""</formula>
    </cfRule>
  </conditionalFormatting>
  <conditionalFormatting sqref="G173">
    <cfRule type="cellIs" dxfId="368" priority="385" operator="equal">
      <formula>0</formula>
    </cfRule>
    <cfRule type="cellIs" dxfId="367" priority="386" operator="equal">
      <formula>0.5</formula>
    </cfRule>
    <cfRule type="cellIs" dxfId="366" priority="387" operator="equal">
      <formula>1</formula>
    </cfRule>
    <cfRule type="cellIs" dxfId="365" priority="388" operator="notEqual">
      <formula>""</formula>
    </cfRule>
  </conditionalFormatting>
  <conditionalFormatting sqref="G173">
    <cfRule type="expression" dxfId="364" priority="384">
      <formula>$A173&lt;&gt;""</formula>
    </cfRule>
  </conditionalFormatting>
  <conditionalFormatting sqref="G230">
    <cfRule type="cellIs" dxfId="363" priority="232" operator="equal">
      <formula>0</formula>
    </cfRule>
    <cfRule type="cellIs" dxfId="362" priority="233" operator="equal">
      <formula>0.5</formula>
    </cfRule>
    <cfRule type="cellIs" dxfId="361" priority="234" operator="equal">
      <formula>1</formula>
    </cfRule>
    <cfRule type="cellIs" dxfId="360" priority="235" operator="notEqual">
      <formula>""</formula>
    </cfRule>
  </conditionalFormatting>
  <conditionalFormatting sqref="G230">
    <cfRule type="expression" dxfId="359" priority="231">
      <formula>$A230&lt;&gt;""</formula>
    </cfRule>
  </conditionalFormatting>
  <conditionalFormatting sqref="H237">
    <cfRule type="cellIs" dxfId="358" priority="222" operator="equal">
      <formula>0</formula>
    </cfRule>
    <cfRule type="cellIs" dxfId="357" priority="223" operator="equal">
      <formula>0.5</formula>
    </cfRule>
    <cfRule type="cellIs" dxfId="356" priority="224" operator="equal">
      <formula>1</formula>
    </cfRule>
    <cfRule type="cellIs" dxfId="355" priority="225" operator="notEqual">
      <formula>""</formula>
    </cfRule>
  </conditionalFormatting>
  <conditionalFormatting sqref="G255">
    <cfRule type="cellIs" dxfId="354" priority="162" operator="equal">
      <formula>0</formula>
    </cfRule>
    <cfRule type="cellIs" dxfId="353" priority="163" operator="equal">
      <formula>0.5</formula>
    </cfRule>
    <cfRule type="cellIs" dxfId="352" priority="164" operator="equal">
      <formula>1</formula>
    </cfRule>
    <cfRule type="cellIs" dxfId="351" priority="165" operator="notEqual">
      <formula>""</formula>
    </cfRule>
  </conditionalFormatting>
  <conditionalFormatting sqref="G255">
    <cfRule type="expression" dxfId="350" priority="161">
      <formula>$A255&lt;&gt;""</formula>
    </cfRule>
  </conditionalFormatting>
  <conditionalFormatting sqref="H260">
    <cfRule type="cellIs" dxfId="349" priority="152" operator="equal">
      <formula>0</formula>
    </cfRule>
    <cfRule type="cellIs" dxfId="348" priority="153" operator="equal">
      <formula>0.5</formula>
    </cfRule>
    <cfRule type="cellIs" dxfId="347" priority="154" operator="equal">
      <formula>1</formula>
    </cfRule>
    <cfRule type="cellIs" dxfId="346" priority="155" operator="notEqual">
      <formula>""</formula>
    </cfRule>
  </conditionalFormatting>
  <conditionalFormatting sqref="G290">
    <cfRule type="expression" dxfId="345" priority="81">
      <formula>$A290&lt;&gt;""</formula>
    </cfRule>
  </conditionalFormatting>
  <conditionalFormatting sqref="H294">
    <cfRule type="cellIs" dxfId="344" priority="72" operator="equal">
      <formula>0</formula>
    </cfRule>
    <cfRule type="cellIs" dxfId="343" priority="73" operator="equal">
      <formula>0.5</formula>
    </cfRule>
    <cfRule type="cellIs" dxfId="342" priority="74" operator="equal">
      <formula>1</formula>
    </cfRule>
    <cfRule type="cellIs" dxfId="341" priority="75" operator="notEqual">
      <formula>""</formula>
    </cfRule>
  </conditionalFormatting>
  <conditionalFormatting sqref="G310">
    <cfRule type="cellIs" dxfId="340" priority="12" operator="equal">
      <formula>0</formula>
    </cfRule>
    <cfRule type="cellIs" dxfId="339" priority="13" operator="equal">
      <formula>0.5</formula>
    </cfRule>
    <cfRule type="cellIs" dxfId="338" priority="14" operator="equal">
      <formula>1</formula>
    </cfRule>
    <cfRule type="cellIs" dxfId="337" priority="15" operator="notEqual">
      <formula>""</formula>
    </cfRule>
  </conditionalFormatting>
  <conditionalFormatting sqref="G310">
    <cfRule type="expression" dxfId="336" priority="11">
      <formula>$A310&lt;&gt;""</formula>
    </cfRule>
  </conditionalFormatting>
  <conditionalFormatting sqref="H207 E207:F207 H44:H47 E44:F47 H2:H30 E219:F264 H219:H222 E3:F7 F8 E9:F30 E49:F52 H49:H52 H54:H59 E54:F59 E61:F63 H61:H63 H65:H69 E65:F69 E73:F77 H73:H77 H79:H83 E79:F83 E85:F88 H85:H88 H90:H92 E90:F92 E94:F99 H94:H99 H101:H105 E101:F105 E107:F111 H107:H111 H113:H115 E113:F115 E117:F120 H117:H120 H122:H126 E122:F126 E128:F130 H128:H130 H132:H139 E132:F139 E141:F144 H141:H144 H146:H148 E146:F148 E150:F154 H150:H154 H156:H159 E156:F159 E161:F200 H161:H181 H183:H185 H187:H189 H191:H193 H195:H197 H199:H200 E209:F212 H209:H212 H224:H229 H231:H236 H238:H240 H242:H244 H246:H249 H251:H254 H256:H259 H261:H267 H269:H278 E276:F312 H280:H284 H286:H289 H291:H293 H295:H297 H299:H301 H303:H305 H307:H309 H311:H312 E71:F71 H71 E266:F274">
    <cfRule type="cellIs" dxfId="335" priority="820" operator="equal">
      <formula>0</formula>
    </cfRule>
    <cfRule type="cellIs" dxfId="334" priority="821" operator="equal">
      <formula>0.5</formula>
    </cfRule>
    <cfRule type="cellIs" dxfId="333" priority="822" operator="equal">
      <formula>1</formula>
    </cfRule>
    <cfRule type="cellIs" dxfId="332" priority="823" operator="notEqual">
      <formula>""</formula>
    </cfRule>
  </conditionalFormatting>
  <conditionalFormatting sqref="E42:F42 E31:F31 E33:F35">
    <cfRule type="cellIs" dxfId="331" priority="816" operator="equal">
      <formula>0</formula>
    </cfRule>
    <cfRule type="cellIs" dxfId="330" priority="817" operator="equal">
      <formula>0.5</formula>
    </cfRule>
    <cfRule type="cellIs" dxfId="329" priority="818" operator="equal">
      <formula>1</formula>
    </cfRule>
    <cfRule type="cellIs" dxfId="328" priority="819" operator="notEqual">
      <formula>""</formula>
    </cfRule>
  </conditionalFormatting>
  <conditionalFormatting sqref="H31:H35 H42">
    <cfRule type="cellIs" dxfId="327" priority="812" operator="equal">
      <formula>0</formula>
    </cfRule>
    <cfRule type="cellIs" dxfId="326" priority="813" operator="equal">
      <formula>0.5</formula>
    </cfRule>
    <cfRule type="cellIs" dxfId="325" priority="814" operator="equal">
      <formula>1</formula>
    </cfRule>
    <cfRule type="cellIs" dxfId="324" priority="815" operator="notEqual">
      <formula>""</formula>
    </cfRule>
  </conditionalFormatting>
  <conditionalFormatting sqref="E36:F38">
    <cfRule type="cellIs" dxfId="323" priority="808" operator="equal">
      <formula>0</formula>
    </cfRule>
    <cfRule type="cellIs" dxfId="322" priority="809" operator="equal">
      <formula>0.5</formula>
    </cfRule>
    <cfRule type="cellIs" dxfId="321" priority="810" operator="equal">
      <formula>1</formula>
    </cfRule>
    <cfRule type="cellIs" dxfId="320" priority="811" operator="notEqual">
      <formula>""</formula>
    </cfRule>
  </conditionalFormatting>
  <conditionalFormatting sqref="E39:F41">
    <cfRule type="cellIs" dxfId="319" priority="800" operator="equal">
      <formula>0</formula>
    </cfRule>
    <cfRule type="cellIs" dxfId="318" priority="801" operator="equal">
      <formula>0.5</formula>
    </cfRule>
    <cfRule type="cellIs" dxfId="317" priority="802" operator="equal">
      <formula>1</formula>
    </cfRule>
    <cfRule type="cellIs" dxfId="316" priority="803" operator="notEqual">
      <formula>""</formula>
    </cfRule>
  </conditionalFormatting>
  <conditionalFormatting sqref="H39:H41">
    <cfRule type="cellIs" dxfId="315" priority="796" operator="equal">
      <formula>0</formula>
    </cfRule>
    <cfRule type="cellIs" dxfId="314" priority="797" operator="equal">
      <formula>0.5</formula>
    </cfRule>
    <cfRule type="cellIs" dxfId="313" priority="798" operator="equal">
      <formula>1</formula>
    </cfRule>
    <cfRule type="cellIs" dxfId="312" priority="799" operator="notEqual">
      <formula>""</formula>
    </cfRule>
  </conditionalFormatting>
  <conditionalFormatting sqref="H201 E201:F201 E203:F206 H203:H206">
    <cfRule type="cellIs" dxfId="311" priority="792" operator="equal">
      <formula>0</formula>
    </cfRule>
    <cfRule type="cellIs" dxfId="310" priority="793" operator="equal">
      <formula>0.5</formula>
    </cfRule>
    <cfRule type="cellIs" dxfId="309" priority="794" operator="equal">
      <formula>1</formula>
    </cfRule>
    <cfRule type="cellIs" dxfId="308" priority="795" operator="notEqual">
      <formula>""</formula>
    </cfRule>
  </conditionalFormatting>
  <conditionalFormatting sqref="E83:F83 H83 H85:H86 E85:F86">
    <cfRule type="cellIs" dxfId="307" priority="788" operator="equal">
      <formula>0</formula>
    </cfRule>
    <cfRule type="cellIs" dxfId="306" priority="789" operator="equal">
      <formula>0.5</formula>
    </cfRule>
    <cfRule type="cellIs" dxfId="305" priority="790" operator="equal">
      <formula>1</formula>
    </cfRule>
    <cfRule type="cellIs" dxfId="304" priority="791" operator="notEqual">
      <formula>""</formula>
    </cfRule>
  </conditionalFormatting>
  <conditionalFormatting sqref="H213 E213:F213 E215:F218 H215:H218">
    <cfRule type="cellIs" dxfId="303" priority="784" operator="equal">
      <formula>0</formula>
    </cfRule>
    <cfRule type="cellIs" dxfId="302" priority="785" operator="equal">
      <formula>0.5</formula>
    </cfRule>
    <cfRule type="cellIs" dxfId="301" priority="786" operator="equal">
      <formula>1</formula>
    </cfRule>
    <cfRule type="cellIs" dxfId="300" priority="787" operator="notEqual">
      <formula>""</formula>
    </cfRule>
  </conditionalFormatting>
  <conditionalFormatting sqref="E2:G31 E44:G47 E49:G52 E54:G59 E61:G63 E65:G69 E73:G77 E79:G83 E85:G88 E90:G92 E94:G99 E101:G105 E107:G111 E113:G115 E117:G120 E122:G126 E128:G130 E132:G139 E141:G144 E146:G148 E150:G154 E156:G159 E161:G164 E166:G172 E165:F165 E174:G177 E173:F173 E179:G181 E178:F178 E183:G185 E182:F182 E187:G189 E186:F186 E191:G193 E190:F190 E195:G197 E194:F194 E199:G201 E198:F198 E203:G207 E209:G213 E215:G222 E224:G229 E223:F223 E231:G236 E230:F230 E238:G240 E237:F237 E242:G244 E241:F241 E246:G249 E245:F245 E251:G254 E250:F250 E256:G259 E255:F255 E261:G264 E260:F260 E269:G274 E268:F268 E276:G278 G275 E280:G284 E279:F279 E286:G289 E285:F285 E291:G293 E290:F290 E295:G297 E294:F294 E299:G301 E298:F298 E303:G305 E302:F302 E307:G309 E306:F306 E311:G312 E310:F310 E33:G42 E71:G71 E266:G267">
    <cfRule type="expression" dxfId="299" priority="783">
      <formula>$A2&lt;&gt;""</formula>
    </cfRule>
  </conditionalFormatting>
  <conditionalFormatting sqref="H43 E43:F43">
    <cfRule type="cellIs" dxfId="298" priority="725" operator="equal">
      <formula>0</formula>
    </cfRule>
    <cfRule type="cellIs" dxfId="297" priority="726" operator="equal">
      <formula>0.5</formula>
    </cfRule>
    <cfRule type="cellIs" dxfId="296" priority="727" operator="equal">
      <formula>1</formula>
    </cfRule>
    <cfRule type="cellIs" dxfId="295" priority="728" operator="notEqual">
      <formula>""</formula>
    </cfRule>
  </conditionalFormatting>
  <conditionalFormatting sqref="E43:G43">
    <cfRule type="expression" dxfId="294" priority="724">
      <formula>$A43&lt;&gt;""</formula>
    </cfRule>
  </conditionalFormatting>
  <conditionalFormatting sqref="H48 E48:F48">
    <cfRule type="cellIs" dxfId="293" priority="710" operator="equal">
      <formula>0</formula>
    </cfRule>
    <cfRule type="cellIs" dxfId="292" priority="711" operator="equal">
      <formula>0.5</formula>
    </cfRule>
    <cfRule type="cellIs" dxfId="291" priority="712" operator="equal">
      <formula>1</formula>
    </cfRule>
    <cfRule type="cellIs" dxfId="290" priority="713" operator="notEqual">
      <formula>""</formula>
    </cfRule>
  </conditionalFormatting>
  <conditionalFormatting sqref="E48:G48">
    <cfRule type="expression" dxfId="289" priority="709">
      <formula>$A48&lt;&gt;""</formula>
    </cfRule>
  </conditionalFormatting>
  <conditionalFormatting sqref="H53 E53:F53">
    <cfRule type="cellIs" dxfId="288" priority="695" operator="equal">
      <formula>0</formula>
    </cfRule>
    <cfRule type="cellIs" dxfId="287" priority="696" operator="equal">
      <formula>0.5</formula>
    </cfRule>
    <cfRule type="cellIs" dxfId="286" priority="697" operator="equal">
      <formula>1</formula>
    </cfRule>
    <cfRule type="cellIs" dxfId="285" priority="698" operator="notEqual">
      <formula>""</formula>
    </cfRule>
  </conditionalFormatting>
  <conditionalFormatting sqref="E53:G53">
    <cfRule type="expression" dxfId="284" priority="694">
      <formula>$A53&lt;&gt;""</formula>
    </cfRule>
  </conditionalFormatting>
  <conditionalFormatting sqref="H60 E60:F60">
    <cfRule type="cellIs" dxfId="283" priority="680" operator="equal">
      <formula>0</formula>
    </cfRule>
    <cfRule type="cellIs" dxfId="282" priority="681" operator="equal">
      <formula>0.5</formula>
    </cfRule>
    <cfRule type="cellIs" dxfId="281" priority="682" operator="equal">
      <formula>1</formula>
    </cfRule>
    <cfRule type="cellIs" dxfId="280" priority="683" operator="notEqual">
      <formula>""</formula>
    </cfRule>
  </conditionalFormatting>
  <conditionalFormatting sqref="E60:G60">
    <cfRule type="expression" dxfId="279" priority="679">
      <formula>$A60&lt;&gt;""</formula>
    </cfRule>
  </conditionalFormatting>
  <conditionalFormatting sqref="H64 E64:F64">
    <cfRule type="cellIs" dxfId="278" priority="665" operator="equal">
      <formula>0</formula>
    </cfRule>
    <cfRule type="cellIs" dxfId="277" priority="666" operator="equal">
      <formula>0.5</formula>
    </cfRule>
    <cfRule type="cellIs" dxfId="276" priority="667" operator="equal">
      <formula>1</formula>
    </cfRule>
    <cfRule type="cellIs" dxfId="275" priority="668" operator="notEqual">
      <formula>""</formula>
    </cfRule>
  </conditionalFormatting>
  <conditionalFormatting sqref="E64:G64">
    <cfRule type="expression" dxfId="274" priority="664">
      <formula>$A64&lt;&gt;""</formula>
    </cfRule>
  </conditionalFormatting>
  <conditionalFormatting sqref="H78 E78:F78">
    <cfRule type="cellIs" dxfId="273" priority="635" operator="equal">
      <formula>0</formula>
    </cfRule>
    <cfRule type="cellIs" dxfId="272" priority="636" operator="equal">
      <formula>0.5</formula>
    </cfRule>
    <cfRule type="cellIs" dxfId="271" priority="637" operator="equal">
      <formula>1</formula>
    </cfRule>
    <cfRule type="cellIs" dxfId="270" priority="638" operator="notEqual">
      <formula>""</formula>
    </cfRule>
  </conditionalFormatting>
  <conditionalFormatting sqref="E78:G78">
    <cfRule type="expression" dxfId="269" priority="634">
      <formula>$A78&lt;&gt;""</formula>
    </cfRule>
  </conditionalFormatting>
  <conditionalFormatting sqref="H84 E84:F84">
    <cfRule type="cellIs" dxfId="268" priority="620" operator="equal">
      <formula>0</formula>
    </cfRule>
    <cfRule type="cellIs" dxfId="267" priority="621" operator="equal">
      <formula>0.5</formula>
    </cfRule>
    <cfRule type="cellIs" dxfId="266" priority="622" operator="equal">
      <formula>1</formula>
    </cfRule>
    <cfRule type="cellIs" dxfId="265" priority="623" operator="notEqual">
      <formula>""</formula>
    </cfRule>
  </conditionalFormatting>
  <conditionalFormatting sqref="E84:G84">
    <cfRule type="expression" dxfId="264" priority="619">
      <formula>$A84&lt;&gt;""</formula>
    </cfRule>
  </conditionalFormatting>
  <conditionalFormatting sqref="H89 E89:F89">
    <cfRule type="cellIs" dxfId="263" priority="605" operator="equal">
      <formula>0</formula>
    </cfRule>
    <cfRule type="cellIs" dxfId="262" priority="606" operator="equal">
      <formula>0.5</formula>
    </cfRule>
    <cfRule type="cellIs" dxfId="261" priority="607" operator="equal">
      <formula>1</formula>
    </cfRule>
    <cfRule type="cellIs" dxfId="260" priority="608" operator="notEqual">
      <formula>""</formula>
    </cfRule>
  </conditionalFormatting>
  <conditionalFormatting sqref="E89:G89">
    <cfRule type="expression" dxfId="259" priority="604">
      <formula>$A89&lt;&gt;""</formula>
    </cfRule>
  </conditionalFormatting>
  <conditionalFormatting sqref="H93 E93:F93">
    <cfRule type="cellIs" dxfId="258" priority="590" operator="equal">
      <formula>0</formula>
    </cfRule>
    <cfRule type="cellIs" dxfId="257" priority="591" operator="equal">
      <formula>0.5</formula>
    </cfRule>
    <cfRule type="cellIs" dxfId="256" priority="592" operator="equal">
      <formula>1</formula>
    </cfRule>
    <cfRule type="cellIs" dxfId="255" priority="593" operator="notEqual">
      <formula>""</formula>
    </cfRule>
  </conditionalFormatting>
  <conditionalFormatting sqref="E93:G93">
    <cfRule type="expression" dxfId="254" priority="589">
      <formula>$A93&lt;&gt;""</formula>
    </cfRule>
  </conditionalFormatting>
  <conditionalFormatting sqref="H100 E100:F100">
    <cfRule type="cellIs" dxfId="253" priority="575" operator="equal">
      <formula>0</formula>
    </cfRule>
    <cfRule type="cellIs" dxfId="252" priority="576" operator="equal">
      <formula>0.5</formula>
    </cfRule>
    <cfRule type="cellIs" dxfId="251" priority="577" operator="equal">
      <formula>1</formula>
    </cfRule>
    <cfRule type="cellIs" dxfId="250" priority="578" operator="notEqual">
      <formula>""</formula>
    </cfRule>
  </conditionalFormatting>
  <conditionalFormatting sqref="E100:G100">
    <cfRule type="expression" dxfId="249" priority="574">
      <formula>$A100&lt;&gt;""</formula>
    </cfRule>
  </conditionalFormatting>
  <conditionalFormatting sqref="H106 E106:F106">
    <cfRule type="cellIs" dxfId="248" priority="560" operator="equal">
      <formula>0</formula>
    </cfRule>
    <cfRule type="cellIs" dxfId="247" priority="561" operator="equal">
      <formula>0.5</formula>
    </cfRule>
    <cfRule type="cellIs" dxfId="246" priority="562" operator="equal">
      <formula>1</formula>
    </cfRule>
    <cfRule type="cellIs" dxfId="245" priority="563" operator="notEqual">
      <formula>""</formula>
    </cfRule>
  </conditionalFormatting>
  <conditionalFormatting sqref="E106:G106">
    <cfRule type="expression" dxfId="244" priority="559">
      <formula>$A106&lt;&gt;""</formula>
    </cfRule>
  </conditionalFormatting>
  <conditionalFormatting sqref="H112 E112:F112">
    <cfRule type="cellIs" dxfId="243" priority="545" operator="equal">
      <formula>0</formula>
    </cfRule>
    <cfRule type="cellIs" dxfId="242" priority="546" operator="equal">
      <formula>0.5</formula>
    </cfRule>
    <cfRule type="cellIs" dxfId="241" priority="547" operator="equal">
      <formula>1</formula>
    </cfRule>
    <cfRule type="cellIs" dxfId="240" priority="548" operator="notEqual">
      <formula>""</formula>
    </cfRule>
  </conditionalFormatting>
  <conditionalFormatting sqref="E112:G112">
    <cfRule type="expression" dxfId="239" priority="544">
      <formula>$A112&lt;&gt;""</formula>
    </cfRule>
  </conditionalFormatting>
  <conditionalFormatting sqref="E116:G116">
    <cfRule type="expression" dxfId="238" priority="529">
      <formula>$A116&lt;&gt;""</formula>
    </cfRule>
  </conditionalFormatting>
  <conditionalFormatting sqref="H121 E121:F121">
    <cfRule type="cellIs" dxfId="237" priority="515" operator="equal">
      <formula>0</formula>
    </cfRule>
    <cfRule type="cellIs" dxfId="236" priority="516" operator="equal">
      <formula>0.5</formula>
    </cfRule>
    <cfRule type="cellIs" dxfId="235" priority="517" operator="equal">
      <formula>1</formula>
    </cfRule>
    <cfRule type="cellIs" dxfId="234" priority="518" operator="notEqual">
      <formula>""</formula>
    </cfRule>
  </conditionalFormatting>
  <conditionalFormatting sqref="E121:G121">
    <cfRule type="expression" dxfId="233" priority="514">
      <formula>$A121&lt;&gt;""</formula>
    </cfRule>
  </conditionalFormatting>
  <conditionalFormatting sqref="H127 E127:F127">
    <cfRule type="cellIs" dxfId="232" priority="500" operator="equal">
      <formula>0</formula>
    </cfRule>
    <cfRule type="cellIs" dxfId="231" priority="501" operator="equal">
      <formula>0.5</formula>
    </cfRule>
    <cfRule type="cellIs" dxfId="230" priority="502" operator="equal">
      <formula>1</formula>
    </cfRule>
    <cfRule type="cellIs" dxfId="229" priority="503" operator="notEqual">
      <formula>""</formula>
    </cfRule>
  </conditionalFormatting>
  <conditionalFormatting sqref="E127:G127">
    <cfRule type="expression" dxfId="228" priority="499">
      <formula>$A127&lt;&gt;""</formula>
    </cfRule>
  </conditionalFormatting>
  <conditionalFormatting sqref="H131 E131:F131">
    <cfRule type="cellIs" dxfId="227" priority="485" operator="equal">
      <formula>0</formula>
    </cfRule>
    <cfRule type="cellIs" dxfId="226" priority="486" operator="equal">
      <formula>0.5</formula>
    </cfRule>
    <cfRule type="cellIs" dxfId="225" priority="487" operator="equal">
      <formula>1</formula>
    </cfRule>
    <cfRule type="cellIs" dxfId="224" priority="488" operator="notEqual">
      <formula>""</formula>
    </cfRule>
  </conditionalFormatting>
  <conditionalFormatting sqref="E131:G131">
    <cfRule type="expression" dxfId="223" priority="484">
      <formula>$A131&lt;&gt;""</formula>
    </cfRule>
  </conditionalFormatting>
  <conditionalFormatting sqref="H145 E145:F145">
    <cfRule type="cellIs" dxfId="222" priority="455" operator="equal">
      <formula>0</formula>
    </cfRule>
    <cfRule type="cellIs" dxfId="221" priority="456" operator="equal">
      <formula>0.5</formula>
    </cfRule>
    <cfRule type="cellIs" dxfId="220" priority="457" operator="equal">
      <formula>1</formula>
    </cfRule>
    <cfRule type="cellIs" dxfId="219" priority="458" operator="notEqual">
      <formula>""</formula>
    </cfRule>
  </conditionalFormatting>
  <conditionalFormatting sqref="E145:G145">
    <cfRule type="expression" dxfId="218" priority="454">
      <formula>$A145&lt;&gt;""</formula>
    </cfRule>
  </conditionalFormatting>
  <conditionalFormatting sqref="H149 E149:F149">
    <cfRule type="cellIs" dxfId="217" priority="440" operator="equal">
      <formula>0</formula>
    </cfRule>
    <cfRule type="cellIs" dxfId="216" priority="441" operator="equal">
      <formula>0.5</formula>
    </cfRule>
    <cfRule type="cellIs" dxfId="215" priority="442" operator="equal">
      <formula>1</formula>
    </cfRule>
    <cfRule type="cellIs" dxfId="214" priority="443" operator="notEqual">
      <formula>""</formula>
    </cfRule>
  </conditionalFormatting>
  <conditionalFormatting sqref="E149:G149">
    <cfRule type="expression" dxfId="213" priority="439">
      <formula>$A149&lt;&gt;""</formula>
    </cfRule>
  </conditionalFormatting>
  <conditionalFormatting sqref="H155 E155:F155">
    <cfRule type="cellIs" dxfId="212" priority="425" operator="equal">
      <formula>0</formula>
    </cfRule>
    <cfRule type="cellIs" dxfId="211" priority="426" operator="equal">
      <formula>0.5</formula>
    </cfRule>
    <cfRule type="cellIs" dxfId="210" priority="427" operator="equal">
      <formula>1</formula>
    </cfRule>
    <cfRule type="cellIs" dxfId="209" priority="428" operator="notEqual">
      <formula>""</formula>
    </cfRule>
  </conditionalFormatting>
  <conditionalFormatting sqref="E155:G155">
    <cfRule type="expression" dxfId="208" priority="424">
      <formula>$A155&lt;&gt;""</formula>
    </cfRule>
  </conditionalFormatting>
  <conditionalFormatting sqref="H160 E160:F160">
    <cfRule type="cellIs" dxfId="207" priority="410" operator="equal">
      <formula>0</formula>
    </cfRule>
    <cfRule type="cellIs" dxfId="206" priority="411" operator="equal">
      <formula>0.5</formula>
    </cfRule>
    <cfRule type="cellIs" dxfId="205" priority="412" operator="equal">
      <formula>1</formula>
    </cfRule>
    <cfRule type="cellIs" dxfId="204" priority="413" operator="notEqual">
      <formula>""</formula>
    </cfRule>
  </conditionalFormatting>
  <conditionalFormatting sqref="E160:G160">
    <cfRule type="expression" dxfId="203" priority="409">
      <formula>$A160&lt;&gt;""</formula>
    </cfRule>
  </conditionalFormatting>
  <conditionalFormatting sqref="G165">
    <cfRule type="cellIs" dxfId="202" priority="395" operator="equal">
      <formula>0</formula>
    </cfRule>
    <cfRule type="cellIs" dxfId="201" priority="396" operator="equal">
      <formula>0.5</formula>
    </cfRule>
    <cfRule type="cellIs" dxfId="200" priority="397" operator="equal">
      <formula>1</formula>
    </cfRule>
    <cfRule type="cellIs" dxfId="199" priority="398" operator="notEqual">
      <formula>""</formula>
    </cfRule>
  </conditionalFormatting>
  <conditionalFormatting sqref="G165">
    <cfRule type="expression" dxfId="198" priority="394">
      <formula>$A165&lt;&gt;""</formula>
    </cfRule>
  </conditionalFormatting>
  <conditionalFormatting sqref="G178">
    <cfRule type="cellIs" dxfId="197" priority="375" operator="equal">
      <formula>0</formula>
    </cfRule>
    <cfRule type="cellIs" dxfId="196" priority="376" operator="equal">
      <formula>0.5</formula>
    </cfRule>
    <cfRule type="cellIs" dxfId="195" priority="377" operator="equal">
      <formula>1</formula>
    </cfRule>
    <cfRule type="cellIs" dxfId="194" priority="378" operator="notEqual">
      <formula>""</formula>
    </cfRule>
  </conditionalFormatting>
  <conditionalFormatting sqref="G178">
    <cfRule type="expression" dxfId="193" priority="374">
      <formula>$A178&lt;&gt;""</formula>
    </cfRule>
  </conditionalFormatting>
  <conditionalFormatting sqref="H182">
    <cfRule type="cellIs" dxfId="192" priority="365" operator="equal">
      <formula>0</formula>
    </cfRule>
    <cfRule type="cellIs" dxfId="191" priority="366" operator="equal">
      <formula>0.5</formula>
    </cfRule>
    <cfRule type="cellIs" dxfId="190" priority="367" operator="equal">
      <formula>1</formula>
    </cfRule>
    <cfRule type="cellIs" dxfId="189" priority="368" operator="notEqual">
      <formula>""</formula>
    </cfRule>
  </conditionalFormatting>
  <conditionalFormatting sqref="G182">
    <cfRule type="cellIs" dxfId="188" priority="361" operator="equal">
      <formula>0</formula>
    </cfRule>
    <cfRule type="cellIs" dxfId="187" priority="362" operator="equal">
      <formula>0.5</formula>
    </cfRule>
    <cfRule type="cellIs" dxfId="186" priority="363" operator="equal">
      <formula>1</formula>
    </cfRule>
    <cfRule type="cellIs" dxfId="185" priority="364" operator="notEqual">
      <formula>""</formula>
    </cfRule>
  </conditionalFormatting>
  <conditionalFormatting sqref="G182">
    <cfRule type="expression" dxfId="184" priority="360">
      <formula>$A182&lt;&gt;""</formula>
    </cfRule>
  </conditionalFormatting>
  <conditionalFormatting sqref="H186">
    <cfRule type="cellIs" dxfId="183" priority="351" operator="equal">
      <formula>0</formula>
    </cfRule>
    <cfRule type="cellIs" dxfId="182" priority="352" operator="equal">
      <formula>0.5</formula>
    </cfRule>
    <cfRule type="cellIs" dxfId="181" priority="353" operator="equal">
      <formula>1</formula>
    </cfRule>
    <cfRule type="cellIs" dxfId="180" priority="354" operator="notEqual">
      <formula>""</formula>
    </cfRule>
  </conditionalFormatting>
  <conditionalFormatting sqref="G186">
    <cfRule type="cellIs" dxfId="179" priority="347" operator="equal">
      <formula>0</formula>
    </cfRule>
    <cfRule type="cellIs" dxfId="178" priority="348" operator="equal">
      <formula>0.5</formula>
    </cfRule>
    <cfRule type="cellIs" dxfId="177" priority="349" operator="equal">
      <formula>1</formula>
    </cfRule>
    <cfRule type="cellIs" dxfId="176" priority="350" operator="notEqual">
      <formula>""</formula>
    </cfRule>
  </conditionalFormatting>
  <conditionalFormatting sqref="G186">
    <cfRule type="expression" dxfId="175" priority="346">
      <formula>$A186&lt;&gt;""</formula>
    </cfRule>
  </conditionalFormatting>
  <conditionalFormatting sqref="H190">
    <cfRule type="cellIs" dxfId="174" priority="337" operator="equal">
      <formula>0</formula>
    </cfRule>
    <cfRule type="cellIs" dxfId="173" priority="338" operator="equal">
      <formula>0.5</formula>
    </cfRule>
    <cfRule type="cellIs" dxfId="172" priority="339" operator="equal">
      <formula>1</formula>
    </cfRule>
    <cfRule type="cellIs" dxfId="171" priority="340" operator="notEqual">
      <formula>""</formula>
    </cfRule>
  </conditionalFormatting>
  <conditionalFormatting sqref="G190">
    <cfRule type="cellIs" dxfId="170" priority="333" operator="equal">
      <formula>0</formula>
    </cfRule>
    <cfRule type="cellIs" dxfId="169" priority="334" operator="equal">
      <formula>0.5</formula>
    </cfRule>
    <cfRule type="cellIs" dxfId="168" priority="335" operator="equal">
      <formula>1</formula>
    </cfRule>
    <cfRule type="cellIs" dxfId="167" priority="336" operator="notEqual">
      <formula>""</formula>
    </cfRule>
  </conditionalFormatting>
  <conditionalFormatting sqref="G190">
    <cfRule type="expression" dxfId="166" priority="332">
      <formula>$A190&lt;&gt;""</formula>
    </cfRule>
  </conditionalFormatting>
  <conditionalFormatting sqref="H194">
    <cfRule type="cellIs" dxfId="165" priority="323" operator="equal">
      <formula>0</formula>
    </cfRule>
    <cfRule type="cellIs" dxfId="164" priority="324" operator="equal">
      <formula>0.5</formula>
    </cfRule>
    <cfRule type="cellIs" dxfId="163" priority="325" operator="equal">
      <formula>1</formula>
    </cfRule>
    <cfRule type="cellIs" dxfId="162" priority="326" operator="notEqual">
      <formula>""</formula>
    </cfRule>
  </conditionalFormatting>
  <conditionalFormatting sqref="G194">
    <cfRule type="cellIs" dxfId="161" priority="319" operator="equal">
      <formula>0</formula>
    </cfRule>
    <cfRule type="cellIs" dxfId="160" priority="320" operator="equal">
      <formula>0.5</formula>
    </cfRule>
    <cfRule type="cellIs" dxfId="159" priority="321" operator="equal">
      <formula>1</formula>
    </cfRule>
    <cfRule type="cellIs" dxfId="158" priority="322" operator="notEqual">
      <formula>""</formula>
    </cfRule>
  </conditionalFormatting>
  <conditionalFormatting sqref="G194">
    <cfRule type="expression" dxfId="157" priority="318">
      <formula>$A194&lt;&gt;""</formula>
    </cfRule>
  </conditionalFormatting>
  <conditionalFormatting sqref="H198">
    <cfRule type="cellIs" dxfId="156" priority="309" operator="equal">
      <formula>0</formula>
    </cfRule>
    <cfRule type="cellIs" dxfId="155" priority="310" operator="equal">
      <formula>0.5</formula>
    </cfRule>
    <cfRule type="cellIs" dxfId="154" priority="311" operator="equal">
      <formula>1</formula>
    </cfRule>
    <cfRule type="cellIs" dxfId="153" priority="312" operator="notEqual">
      <formula>""</formula>
    </cfRule>
  </conditionalFormatting>
  <conditionalFormatting sqref="G198">
    <cfRule type="cellIs" dxfId="152" priority="305" operator="equal">
      <formula>0</formula>
    </cfRule>
    <cfRule type="cellIs" dxfId="151" priority="306" operator="equal">
      <formula>0.5</formula>
    </cfRule>
    <cfRule type="cellIs" dxfId="150" priority="307" operator="equal">
      <formula>1</formula>
    </cfRule>
    <cfRule type="cellIs" dxfId="149" priority="308" operator="notEqual">
      <formula>""</formula>
    </cfRule>
  </conditionalFormatting>
  <conditionalFormatting sqref="G198">
    <cfRule type="expression" dxfId="148" priority="304">
      <formula>$A198&lt;&gt;""</formula>
    </cfRule>
  </conditionalFormatting>
  <conditionalFormatting sqref="H202 E202:F202">
    <cfRule type="cellIs" dxfId="147" priority="295" operator="equal">
      <formula>0</formula>
    </cfRule>
    <cfRule type="cellIs" dxfId="146" priority="296" operator="equal">
      <formula>0.5</formula>
    </cfRule>
    <cfRule type="cellIs" dxfId="145" priority="297" operator="equal">
      <formula>1</formula>
    </cfRule>
    <cfRule type="cellIs" dxfId="144" priority="298" operator="notEqual">
      <formula>""</formula>
    </cfRule>
  </conditionalFormatting>
  <conditionalFormatting sqref="E202:G202">
    <cfRule type="expression" dxfId="143" priority="294">
      <formula>$A202&lt;&gt;""</formula>
    </cfRule>
  </conditionalFormatting>
  <conditionalFormatting sqref="H208 E208:F208">
    <cfRule type="cellIs" dxfId="142" priority="280" operator="equal">
      <formula>0</formula>
    </cfRule>
    <cfRule type="cellIs" dxfId="141" priority="281" operator="equal">
      <formula>0.5</formula>
    </cfRule>
    <cfRule type="cellIs" dxfId="140" priority="282" operator="equal">
      <formula>1</formula>
    </cfRule>
    <cfRule type="cellIs" dxfId="139" priority="283" operator="notEqual">
      <formula>""</formula>
    </cfRule>
  </conditionalFormatting>
  <conditionalFormatting sqref="E208:G208">
    <cfRule type="expression" dxfId="138" priority="279">
      <formula>$A208&lt;&gt;""</formula>
    </cfRule>
  </conditionalFormatting>
  <conditionalFormatting sqref="H214 E214:F214">
    <cfRule type="cellIs" dxfId="137" priority="265" operator="equal">
      <formula>0</formula>
    </cfRule>
    <cfRule type="cellIs" dxfId="136" priority="266" operator="equal">
      <formula>0.5</formula>
    </cfRule>
    <cfRule type="cellIs" dxfId="135" priority="267" operator="equal">
      <formula>1</formula>
    </cfRule>
    <cfRule type="cellIs" dxfId="134" priority="268" operator="notEqual">
      <formula>""</formula>
    </cfRule>
  </conditionalFormatting>
  <conditionalFormatting sqref="E214:G214">
    <cfRule type="expression" dxfId="133" priority="264">
      <formula>$A214&lt;&gt;""</formula>
    </cfRule>
  </conditionalFormatting>
  <conditionalFormatting sqref="H223">
    <cfRule type="cellIs" dxfId="132" priority="250" operator="equal">
      <formula>0</formula>
    </cfRule>
    <cfRule type="cellIs" dxfId="131" priority="251" operator="equal">
      <formula>0.5</formula>
    </cfRule>
    <cfRule type="cellIs" dxfId="130" priority="252" operator="equal">
      <formula>1</formula>
    </cfRule>
    <cfRule type="cellIs" dxfId="129" priority="253" operator="notEqual">
      <formula>""</formula>
    </cfRule>
  </conditionalFormatting>
  <conditionalFormatting sqref="G223">
    <cfRule type="cellIs" dxfId="128" priority="246" operator="equal">
      <formula>0</formula>
    </cfRule>
    <cfRule type="cellIs" dxfId="127" priority="247" operator="equal">
      <formula>0.5</formula>
    </cfRule>
    <cfRule type="cellIs" dxfId="126" priority="248" operator="equal">
      <formula>1</formula>
    </cfRule>
    <cfRule type="cellIs" dxfId="125" priority="249" operator="notEqual">
      <formula>""</formula>
    </cfRule>
  </conditionalFormatting>
  <conditionalFormatting sqref="G223">
    <cfRule type="expression" dxfId="124" priority="245">
      <formula>$A223&lt;&gt;""</formula>
    </cfRule>
  </conditionalFormatting>
  <conditionalFormatting sqref="H230">
    <cfRule type="cellIs" dxfId="123" priority="236" operator="equal">
      <formula>0</formula>
    </cfRule>
    <cfRule type="cellIs" dxfId="122" priority="237" operator="equal">
      <formula>0.5</formula>
    </cfRule>
    <cfRule type="cellIs" dxfId="121" priority="238" operator="equal">
      <formula>1</formula>
    </cfRule>
    <cfRule type="cellIs" dxfId="120" priority="239" operator="notEqual">
      <formula>""</formula>
    </cfRule>
  </conditionalFormatting>
  <conditionalFormatting sqref="G237">
    <cfRule type="cellIs" dxfId="119" priority="218" operator="equal">
      <formula>0</formula>
    </cfRule>
    <cfRule type="cellIs" dxfId="118" priority="219" operator="equal">
      <formula>0.5</formula>
    </cfRule>
    <cfRule type="cellIs" dxfId="117" priority="220" operator="equal">
      <formula>1</formula>
    </cfRule>
    <cfRule type="cellIs" dxfId="116" priority="221" operator="notEqual">
      <formula>""</formula>
    </cfRule>
  </conditionalFormatting>
  <conditionalFormatting sqref="G237">
    <cfRule type="expression" dxfId="115" priority="217">
      <formula>$A237&lt;&gt;""</formula>
    </cfRule>
  </conditionalFormatting>
  <conditionalFormatting sqref="H241">
    <cfRule type="cellIs" dxfId="114" priority="208" operator="equal">
      <formula>0</formula>
    </cfRule>
    <cfRule type="cellIs" dxfId="113" priority="209" operator="equal">
      <formula>0.5</formula>
    </cfRule>
    <cfRule type="cellIs" dxfId="112" priority="210" operator="equal">
      <formula>1</formula>
    </cfRule>
    <cfRule type="cellIs" dxfId="111" priority="211" operator="notEqual">
      <formula>""</formula>
    </cfRule>
  </conditionalFormatting>
  <conditionalFormatting sqref="G241">
    <cfRule type="cellIs" dxfId="110" priority="204" operator="equal">
      <formula>0</formula>
    </cfRule>
    <cfRule type="cellIs" dxfId="109" priority="205" operator="equal">
      <formula>0.5</formula>
    </cfRule>
    <cfRule type="cellIs" dxfId="108" priority="206" operator="equal">
      <formula>1</formula>
    </cfRule>
    <cfRule type="cellIs" dxfId="107" priority="207" operator="notEqual">
      <formula>""</formula>
    </cfRule>
  </conditionalFormatting>
  <conditionalFormatting sqref="G241">
    <cfRule type="expression" dxfId="106" priority="203">
      <formula>$A241&lt;&gt;""</formula>
    </cfRule>
  </conditionalFormatting>
  <conditionalFormatting sqref="H245">
    <cfRule type="cellIs" dxfId="105" priority="194" operator="equal">
      <formula>0</formula>
    </cfRule>
    <cfRule type="cellIs" dxfId="104" priority="195" operator="equal">
      <formula>0.5</formula>
    </cfRule>
    <cfRule type="cellIs" dxfId="103" priority="196" operator="equal">
      <formula>1</formula>
    </cfRule>
    <cfRule type="cellIs" dxfId="102" priority="197" operator="notEqual">
      <formula>""</formula>
    </cfRule>
  </conditionalFormatting>
  <conditionalFormatting sqref="G245">
    <cfRule type="cellIs" dxfId="101" priority="190" operator="equal">
      <formula>0</formula>
    </cfRule>
    <cfRule type="cellIs" dxfId="100" priority="191" operator="equal">
      <formula>0.5</formula>
    </cfRule>
    <cfRule type="cellIs" dxfId="99" priority="192" operator="equal">
      <formula>1</formula>
    </cfRule>
    <cfRule type="cellIs" dxfId="98" priority="193" operator="notEqual">
      <formula>""</formula>
    </cfRule>
  </conditionalFormatting>
  <conditionalFormatting sqref="G245">
    <cfRule type="expression" dxfId="97" priority="189">
      <formula>$A245&lt;&gt;""</formula>
    </cfRule>
  </conditionalFormatting>
  <conditionalFormatting sqref="H250">
    <cfRule type="cellIs" dxfId="96" priority="180" operator="equal">
      <formula>0</formula>
    </cfRule>
    <cfRule type="cellIs" dxfId="95" priority="181" operator="equal">
      <formula>0.5</formula>
    </cfRule>
    <cfRule type="cellIs" dxfId="94" priority="182" operator="equal">
      <formula>1</formula>
    </cfRule>
    <cfRule type="cellIs" dxfId="93" priority="183" operator="notEqual">
      <formula>""</formula>
    </cfRule>
  </conditionalFormatting>
  <conditionalFormatting sqref="G250">
    <cfRule type="cellIs" dxfId="92" priority="176" operator="equal">
      <formula>0</formula>
    </cfRule>
    <cfRule type="cellIs" dxfId="91" priority="177" operator="equal">
      <formula>0.5</formula>
    </cfRule>
    <cfRule type="cellIs" dxfId="90" priority="178" operator="equal">
      <formula>1</formula>
    </cfRule>
    <cfRule type="cellIs" dxfId="89" priority="179" operator="notEqual">
      <formula>""</formula>
    </cfRule>
  </conditionalFormatting>
  <conditionalFormatting sqref="G250">
    <cfRule type="expression" dxfId="88" priority="175">
      <formula>$A250&lt;&gt;""</formula>
    </cfRule>
  </conditionalFormatting>
  <conditionalFormatting sqref="H255">
    <cfRule type="cellIs" dxfId="87" priority="166" operator="equal">
      <formula>0</formula>
    </cfRule>
    <cfRule type="cellIs" dxfId="86" priority="167" operator="equal">
      <formula>0.5</formula>
    </cfRule>
    <cfRule type="cellIs" dxfId="85" priority="168" operator="equal">
      <formula>1</formula>
    </cfRule>
    <cfRule type="cellIs" dxfId="84" priority="169" operator="notEqual">
      <formula>""</formula>
    </cfRule>
  </conditionalFormatting>
  <conditionalFormatting sqref="G260">
    <cfRule type="cellIs" dxfId="83" priority="148" operator="equal">
      <formula>0</formula>
    </cfRule>
    <cfRule type="cellIs" dxfId="82" priority="149" operator="equal">
      <formula>0.5</formula>
    </cfRule>
    <cfRule type="cellIs" dxfId="81" priority="150" operator="equal">
      <formula>1</formula>
    </cfRule>
    <cfRule type="cellIs" dxfId="80" priority="151" operator="notEqual">
      <formula>""</formula>
    </cfRule>
  </conditionalFormatting>
  <conditionalFormatting sqref="G260">
    <cfRule type="expression" dxfId="79" priority="147">
      <formula>$A260&lt;&gt;""</formula>
    </cfRule>
  </conditionalFormatting>
  <conditionalFormatting sqref="H268">
    <cfRule type="cellIs" dxfId="78" priority="138" operator="equal">
      <formula>0</formula>
    </cfRule>
    <cfRule type="cellIs" dxfId="77" priority="139" operator="equal">
      <formula>0.5</formula>
    </cfRule>
    <cfRule type="cellIs" dxfId="76" priority="140" operator="equal">
      <formula>1</formula>
    </cfRule>
    <cfRule type="cellIs" dxfId="75" priority="141" operator="notEqual">
      <formula>""</formula>
    </cfRule>
  </conditionalFormatting>
  <conditionalFormatting sqref="G268">
    <cfRule type="cellIs" dxfId="74" priority="134" operator="equal">
      <formula>0</formula>
    </cfRule>
    <cfRule type="cellIs" dxfId="73" priority="135" operator="equal">
      <formula>0.5</formula>
    </cfRule>
    <cfRule type="cellIs" dxfId="72" priority="136" operator="equal">
      <formula>1</formula>
    </cfRule>
    <cfRule type="cellIs" dxfId="71" priority="137" operator="notEqual">
      <formula>""</formula>
    </cfRule>
  </conditionalFormatting>
  <conditionalFormatting sqref="G268">
    <cfRule type="expression" dxfId="70" priority="133">
      <formula>$A268&lt;&gt;""</formula>
    </cfRule>
  </conditionalFormatting>
  <conditionalFormatting sqref="E275:F275">
    <cfRule type="cellIs" dxfId="69" priority="124" operator="equal">
      <formula>0</formula>
    </cfRule>
    <cfRule type="cellIs" dxfId="68" priority="125" operator="equal">
      <formula>0.5</formula>
    </cfRule>
    <cfRule type="cellIs" dxfId="67" priority="126" operator="equal">
      <formula>1</formula>
    </cfRule>
    <cfRule type="cellIs" dxfId="66" priority="127" operator="notEqual">
      <formula>""</formula>
    </cfRule>
  </conditionalFormatting>
  <conditionalFormatting sqref="E275:F275">
    <cfRule type="expression" dxfId="65" priority="123">
      <formula>$A275&lt;&gt;""</formula>
    </cfRule>
  </conditionalFormatting>
  <conditionalFormatting sqref="H279">
    <cfRule type="cellIs" dxfId="64" priority="114" operator="equal">
      <formula>0</formula>
    </cfRule>
    <cfRule type="cellIs" dxfId="63" priority="115" operator="equal">
      <formula>0.5</formula>
    </cfRule>
    <cfRule type="cellIs" dxfId="62" priority="116" operator="equal">
      <formula>1</formula>
    </cfRule>
    <cfRule type="cellIs" dxfId="61" priority="117" operator="notEqual">
      <formula>""</formula>
    </cfRule>
  </conditionalFormatting>
  <conditionalFormatting sqref="G279">
    <cfRule type="cellIs" dxfId="60" priority="110" operator="equal">
      <formula>0</formula>
    </cfRule>
    <cfRule type="cellIs" dxfId="59" priority="111" operator="equal">
      <formula>0.5</formula>
    </cfRule>
    <cfRule type="cellIs" dxfId="58" priority="112" operator="equal">
      <formula>1</formula>
    </cfRule>
    <cfRule type="cellIs" dxfId="57" priority="113" operator="notEqual">
      <formula>""</formula>
    </cfRule>
  </conditionalFormatting>
  <conditionalFormatting sqref="G279">
    <cfRule type="expression" dxfId="56" priority="109">
      <formula>$A279&lt;&gt;""</formula>
    </cfRule>
  </conditionalFormatting>
  <conditionalFormatting sqref="H285">
    <cfRule type="cellIs" dxfId="55" priority="100" operator="equal">
      <formula>0</formula>
    </cfRule>
    <cfRule type="cellIs" dxfId="54" priority="101" operator="equal">
      <formula>0.5</formula>
    </cfRule>
    <cfRule type="cellIs" dxfId="53" priority="102" operator="equal">
      <formula>1</formula>
    </cfRule>
    <cfRule type="cellIs" dxfId="52" priority="103" operator="notEqual">
      <formula>""</formula>
    </cfRule>
  </conditionalFormatting>
  <conditionalFormatting sqref="G285">
    <cfRule type="cellIs" dxfId="51" priority="96" operator="equal">
      <formula>0</formula>
    </cfRule>
    <cfRule type="cellIs" dxfId="50" priority="97" operator="equal">
      <formula>0.5</formula>
    </cfRule>
    <cfRule type="cellIs" dxfId="49" priority="98" operator="equal">
      <formula>1</formula>
    </cfRule>
    <cfRule type="cellIs" dxfId="48" priority="99" operator="notEqual">
      <formula>""</formula>
    </cfRule>
  </conditionalFormatting>
  <conditionalFormatting sqref="G285">
    <cfRule type="expression" dxfId="47" priority="95">
      <formula>$A285&lt;&gt;""</formula>
    </cfRule>
  </conditionalFormatting>
  <conditionalFormatting sqref="H290">
    <cfRule type="cellIs" dxfId="46" priority="86" operator="equal">
      <formula>0</formula>
    </cfRule>
    <cfRule type="cellIs" dxfId="45" priority="87" operator="equal">
      <formula>0.5</formula>
    </cfRule>
    <cfRule type="cellIs" dxfId="44" priority="88" operator="equal">
      <formula>1</formula>
    </cfRule>
    <cfRule type="cellIs" dxfId="43" priority="89" operator="notEqual">
      <formula>""</formula>
    </cfRule>
  </conditionalFormatting>
  <conditionalFormatting sqref="G294">
    <cfRule type="cellIs" dxfId="42" priority="68" operator="equal">
      <formula>0</formula>
    </cfRule>
    <cfRule type="cellIs" dxfId="41" priority="69" operator="equal">
      <formula>0.5</formula>
    </cfRule>
    <cfRule type="cellIs" dxfId="40" priority="70" operator="equal">
      <formula>1</formula>
    </cfRule>
    <cfRule type="cellIs" dxfId="39" priority="71" operator="notEqual">
      <formula>""</formula>
    </cfRule>
  </conditionalFormatting>
  <conditionalFormatting sqref="G294">
    <cfRule type="expression" dxfId="38" priority="67">
      <formula>$A294&lt;&gt;""</formula>
    </cfRule>
  </conditionalFormatting>
  <conditionalFormatting sqref="H298">
    <cfRule type="cellIs" dxfId="37" priority="58" operator="equal">
      <formula>0</formula>
    </cfRule>
    <cfRule type="cellIs" dxfId="36" priority="59" operator="equal">
      <formula>0.5</formula>
    </cfRule>
    <cfRule type="cellIs" dxfId="35" priority="60" operator="equal">
      <formula>1</formula>
    </cfRule>
    <cfRule type="cellIs" dxfId="34" priority="61" operator="notEqual">
      <formula>""</formula>
    </cfRule>
  </conditionalFormatting>
  <conditionalFormatting sqref="G298">
    <cfRule type="cellIs" dxfId="33" priority="54" operator="equal">
      <formula>0</formula>
    </cfRule>
    <cfRule type="cellIs" dxfId="32" priority="55" operator="equal">
      <formula>0.5</formula>
    </cfRule>
    <cfRule type="cellIs" dxfId="31" priority="56" operator="equal">
      <formula>1</formula>
    </cfRule>
    <cfRule type="cellIs" dxfId="30" priority="57" operator="notEqual">
      <formula>""</formula>
    </cfRule>
  </conditionalFormatting>
  <conditionalFormatting sqref="G298">
    <cfRule type="expression" dxfId="29" priority="53">
      <formula>$A298&lt;&gt;""</formula>
    </cfRule>
  </conditionalFormatting>
  <conditionalFormatting sqref="H302">
    <cfRule type="cellIs" dxfId="28" priority="44" operator="equal">
      <formula>0</formula>
    </cfRule>
    <cfRule type="cellIs" dxfId="27" priority="45" operator="equal">
      <formula>0.5</formula>
    </cfRule>
    <cfRule type="cellIs" dxfId="26" priority="46" operator="equal">
      <formula>1</formula>
    </cfRule>
    <cfRule type="cellIs" dxfId="25" priority="47" operator="notEqual">
      <formula>""</formula>
    </cfRule>
  </conditionalFormatting>
  <conditionalFormatting sqref="G302">
    <cfRule type="cellIs" dxfId="24" priority="40" operator="equal">
      <formula>0</formula>
    </cfRule>
    <cfRule type="cellIs" dxfId="23" priority="41" operator="equal">
      <formula>0.5</formula>
    </cfRule>
    <cfRule type="cellIs" dxfId="22" priority="42" operator="equal">
      <formula>1</formula>
    </cfRule>
    <cfRule type="cellIs" dxfId="21" priority="43" operator="notEqual">
      <formula>""</formula>
    </cfRule>
  </conditionalFormatting>
  <conditionalFormatting sqref="G302">
    <cfRule type="expression" dxfId="20" priority="39">
      <formula>$A302&lt;&gt;""</formula>
    </cfRule>
  </conditionalFormatting>
  <conditionalFormatting sqref="H306">
    <cfRule type="cellIs" dxfId="19" priority="30" operator="equal">
      <formula>0</formula>
    </cfRule>
    <cfRule type="cellIs" dxfId="18" priority="31" operator="equal">
      <formula>0.5</formula>
    </cfRule>
    <cfRule type="cellIs" dxfId="17" priority="32" operator="equal">
      <formula>1</formula>
    </cfRule>
    <cfRule type="cellIs" dxfId="16" priority="33" operator="notEqual">
      <formula>""</formula>
    </cfRule>
  </conditionalFormatting>
  <conditionalFormatting sqref="G306">
    <cfRule type="expression" dxfId="15" priority="25">
      <formula>$A306&lt;&gt;""</formula>
    </cfRule>
  </conditionalFormatting>
  <conditionalFormatting sqref="H310">
    <cfRule type="cellIs" dxfId="14" priority="16" operator="equal">
      <formula>0</formula>
    </cfRule>
    <cfRule type="cellIs" dxfId="13" priority="17" operator="equal">
      <formula>0.5</formula>
    </cfRule>
    <cfRule type="cellIs" dxfId="12" priority="18" operator="equal">
      <formula>1</formula>
    </cfRule>
    <cfRule type="cellIs" dxfId="11" priority="19" operator="notEqual">
      <formula>""</formula>
    </cfRule>
  </conditionalFormatting>
  <pageMargins left="0.7" right="0.7" top="0.75" bottom="0.75" header="0.3" footer="0.3"/>
  <pageSetup paperSize="9" scale="52" orientation="portrait" r:id="rId1"/>
  <rowBreaks count="2" manualBreakCount="2">
    <brk id="138" max="2" man="1"/>
    <brk id="221" max="2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"/>
  <sheetViews>
    <sheetView showGridLines="0" zoomScale="85" zoomScaleNormal="85" workbookViewId="0">
      <selection activeCell="A4" sqref="A4:XFD4"/>
    </sheetView>
  </sheetViews>
  <sheetFormatPr defaultColWidth="8.5703125" defaultRowHeight="16.5" x14ac:dyDescent="0.25"/>
  <cols>
    <col min="1" max="1" width="14.140625" style="18" bestFit="1" customWidth="1"/>
    <col min="2" max="2" width="5.42578125" style="33" customWidth="1"/>
    <col min="3" max="3" width="3" style="34" customWidth="1"/>
    <col min="4" max="4" width="8" style="33" bestFit="1" customWidth="1"/>
    <col min="5" max="5" width="5" style="1" customWidth="1"/>
    <col min="6" max="6" width="105.140625" style="2" customWidth="1"/>
    <col min="7" max="7" width="8.5703125" style="1" customWidth="1"/>
    <col min="8" max="8" width="8.5703125" style="3" customWidth="1"/>
    <col min="9" max="9" width="12.42578125" style="3" customWidth="1"/>
    <col min="10" max="10" width="8.5703125" style="3" customWidth="1"/>
    <col min="11" max="16384" width="8.5703125" style="1"/>
  </cols>
  <sheetData>
    <row r="1" spans="1:15" ht="17.45" x14ac:dyDescent="0.35">
      <c r="A1" s="56"/>
      <c r="B1" s="57"/>
      <c r="C1" s="58"/>
      <c r="D1" s="57"/>
      <c r="E1" s="59"/>
      <c r="F1" s="60"/>
      <c r="G1" s="59"/>
      <c r="H1" s="61"/>
      <c r="I1" s="61"/>
      <c r="J1" s="61"/>
      <c r="K1" s="59"/>
      <c r="L1" s="59"/>
      <c r="M1" s="145"/>
    </row>
    <row r="2" spans="1:15" x14ac:dyDescent="0.35">
      <c r="A2" s="62"/>
      <c r="B2" s="63"/>
      <c r="C2" s="8"/>
      <c r="D2" s="63"/>
      <c r="E2" s="64"/>
      <c r="F2" s="65"/>
      <c r="G2" s="64"/>
      <c r="H2" s="66"/>
      <c r="I2" s="66" t="s">
        <v>59</v>
      </c>
      <c r="J2" s="66" t="s">
        <v>58</v>
      </c>
      <c r="K2" s="64"/>
      <c r="L2" s="64"/>
      <c r="M2" s="67"/>
    </row>
    <row r="3" spans="1:15" x14ac:dyDescent="0.25">
      <c r="A3" s="68"/>
      <c r="B3" s="63" t="s">
        <v>241</v>
      </c>
      <c r="C3" s="8" t="s">
        <v>248</v>
      </c>
      <c r="D3" s="9" t="str">
        <f>+CONCATENATE(B3,".",C3)</f>
        <v>x.NN</v>
      </c>
      <c r="E3" s="69" t="s">
        <v>246</v>
      </c>
      <c r="F3" s="70"/>
      <c r="G3" s="71"/>
      <c r="H3" s="149"/>
      <c r="I3" s="72">
        <f>+IF(H4="VERO",1,0)</f>
        <v>0</v>
      </c>
      <c r="J3" s="73">
        <f>+SUM(G4)</f>
        <v>0</v>
      </c>
      <c r="K3" s="74" t="str">
        <f>+IF(I3=0,"""","R")</f>
        <v>"</v>
      </c>
      <c r="L3" s="64" t="s">
        <v>260</v>
      </c>
      <c r="M3" s="67"/>
    </row>
    <row r="4" spans="1:15" ht="17.100000000000001" x14ac:dyDescent="0.35">
      <c r="A4" s="75"/>
      <c r="B4" s="63"/>
      <c r="C4" s="8"/>
      <c r="D4" s="63"/>
      <c r="E4" s="76">
        <v>9</v>
      </c>
      <c r="F4" s="146"/>
      <c r="G4" s="78" t="b">
        <f>+IF(H4="VERO",VLOOKUP(F4,Risposte!$B$3:$C$2082,2,0))</f>
        <v>0</v>
      </c>
      <c r="H4" s="147" t="str">
        <f>+IF(F4="","FALSO","VERO")</f>
        <v>FALSO</v>
      </c>
      <c r="I4" s="66"/>
      <c r="J4" s="66"/>
      <c r="K4" s="64"/>
      <c r="L4" s="64"/>
      <c r="M4" s="67"/>
    </row>
    <row r="5" spans="1:15" x14ac:dyDescent="0.35">
      <c r="A5" s="75"/>
      <c r="B5" s="63"/>
      <c r="C5" s="8"/>
      <c r="D5" s="63"/>
      <c r="E5" s="64"/>
      <c r="F5" s="65"/>
      <c r="G5" s="64"/>
      <c r="H5" s="147"/>
      <c r="I5" s="66"/>
      <c r="J5" s="66"/>
      <c r="K5" s="64"/>
      <c r="L5" s="64"/>
      <c r="M5" s="67"/>
      <c r="O5" s="50" t="s">
        <v>223</v>
      </c>
    </row>
    <row r="6" spans="1:15" ht="16.5" customHeight="1" x14ac:dyDescent="0.25">
      <c r="A6" s="75"/>
      <c r="B6" s="63" t="s">
        <v>242</v>
      </c>
      <c r="C6" s="8" t="s">
        <v>248</v>
      </c>
      <c r="D6" s="9" t="str">
        <f>+CONCATENATE(B6,".",C6)</f>
        <v>y.NN</v>
      </c>
      <c r="E6" s="69" t="s">
        <v>246</v>
      </c>
      <c r="F6" s="70"/>
      <c r="G6" s="71"/>
      <c r="H6" s="149"/>
      <c r="I6" s="72">
        <f>IF(COUNTIF(H7:H11,TRUE)&gt;0,1,0)</f>
        <v>0</v>
      </c>
      <c r="J6" s="73">
        <f>IF(K7&lt;&gt;"","n/d",SUM(G7:G11))</f>
        <v>0</v>
      </c>
      <c r="K6" s="74" t="str">
        <f>IF(AND(H11=TRUE,COUNTIF(H7:H10,TRUE)&gt;0),"X",IF(I6=0,"""","R"))</f>
        <v>"</v>
      </c>
      <c r="L6" s="64" t="s">
        <v>262</v>
      </c>
      <c r="M6" s="67"/>
    </row>
    <row r="7" spans="1:15" ht="18.75" x14ac:dyDescent="0.25">
      <c r="A7" s="75"/>
      <c r="B7" s="63"/>
      <c r="C7" s="8"/>
      <c r="D7" s="63"/>
      <c r="E7" s="76"/>
      <c r="F7" s="77" t="s">
        <v>243</v>
      </c>
      <c r="G7" s="78">
        <f>+IF(H7=FALSE,0,VLOOKUP(F7,Risposte!$B$3:$C$2082,2,0))</f>
        <v>0</v>
      </c>
      <c r="H7" s="147" t="b">
        <v>0</v>
      </c>
      <c r="I7" s="66"/>
      <c r="J7" s="66"/>
      <c r="K7" s="198" t="str">
        <f>IF(AND(H11=TRUE,COUNTIF(H7:H10,TRUE)&gt;0),"Se è stata selezionata l'opzione &lt;Nessuna delle precedenti&gt;, non è possibile selezionare alcuna delle 4 opzioni precedenti","")</f>
        <v/>
      </c>
      <c r="L7" s="198"/>
      <c r="M7" s="199"/>
    </row>
    <row r="8" spans="1:15" ht="18.75" x14ac:dyDescent="0.25">
      <c r="A8" s="75"/>
      <c r="B8" s="63"/>
      <c r="C8" s="8"/>
      <c r="D8" s="63"/>
      <c r="E8" s="76"/>
      <c r="F8" s="77" t="s">
        <v>244</v>
      </c>
      <c r="G8" s="78">
        <f>+IF(H8=FALSE,0,VLOOKUP(F8,Risposte!$B$3:$C$2082,2,0))</f>
        <v>0</v>
      </c>
      <c r="H8" s="147" t="b">
        <v>0</v>
      </c>
      <c r="I8" s="66"/>
      <c r="J8" s="66"/>
      <c r="K8" s="198"/>
      <c r="L8" s="198"/>
      <c r="M8" s="199"/>
    </row>
    <row r="9" spans="1:15" ht="18.75" x14ac:dyDescent="0.25">
      <c r="A9" s="75"/>
      <c r="B9" s="63"/>
      <c r="C9" s="8"/>
      <c r="D9" s="63"/>
      <c r="E9" s="76"/>
      <c r="F9" s="77" t="s">
        <v>245</v>
      </c>
      <c r="G9" s="78">
        <f>+IF(H9=FALSE,0,VLOOKUP(F9,Risposte!$B$3:$C$2082,2,0))</f>
        <v>0</v>
      </c>
      <c r="H9" s="148" t="b">
        <v>0</v>
      </c>
      <c r="I9" s="78"/>
      <c r="J9" s="78"/>
      <c r="K9" s="198"/>
      <c r="L9" s="198"/>
      <c r="M9" s="199"/>
    </row>
    <row r="10" spans="1:15" ht="18.75" x14ac:dyDescent="0.25">
      <c r="A10" s="75"/>
      <c r="B10" s="63"/>
      <c r="C10" s="8"/>
      <c r="D10" s="63"/>
      <c r="E10" s="76"/>
      <c r="F10" s="77" t="s">
        <v>243</v>
      </c>
      <c r="G10" s="78">
        <f>+IF(H10=FALSE,0,VLOOKUP(F10,Risposte!$B$3:$C$2082,2,0))</f>
        <v>0</v>
      </c>
      <c r="H10" s="148" t="b">
        <v>0</v>
      </c>
      <c r="I10" s="78"/>
      <c r="J10" s="78"/>
      <c r="K10" s="198"/>
      <c r="L10" s="198"/>
      <c r="M10" s="199"/>
    </row>
    <row r="11" spans="1:15" ht="18.75" x14ac:dyDescent="0.25">
      <c r="A11" s="75"/>
      <c r="B11" s="63"/>
      <c r="C11" s="8"/>
      <c r="D11" s="63"/>
      <c r="E11" s="76"/>
      <c r="F11" s="77" t="s">
        <v>11</v>
      </c>
      <c r="G11" s="78">
        <f>+IF(H11=FALSE,0,VLOOKUP(F11,Risposte!$B$3:$C$2082,2,0))</f>
        <v>0</v>
      </c>
      <c r="H11" s="148" t="b">
        <v>0</v>
      </c>
      <c r="I11" s="78"/>
      <c r="J11" s="78"/>
      <c r="K11" s="198"/>
      <c r="L11" s="198"/>
      <c r="M11" s="199"/>
    </row>
    <row r="12" spans="1:15" x14ac:dyDescent="0.35">
      <c r="A12" s="75"/>
      <c r="B12" s="63"/>
      <c r="C12" s="8"/>
      <c r="D12" s="63"/>
      <c r="E12" s="64"/>
      <c r="F12" s="65"/>
      <c r="G12" s="64"/>
      <c r="H12" s="147"/>
      <c r="I12" s="66"/>
      <c r="J12" s="66"/>
      <c r="K12" s="64"/>
      <c r="L12" s="64"/>
      <c r="M12" s="67"/>
    </row>
    <row r="13" spans="1:15" x14ac:dyDescent="0.25">
      <c r="A13" s="75"/>
      <c r="B13" s="63" t="s">
        <v>247</v>
      </c>
      <c r="C13" s="8" t="s">
        <v>248</v>
      </c>
      <c r="D13" s="9" t="str">
        <f>+CONCATENATE(B13,".",C13)</f>
        <v>z.NN</v>
      </c>
      <c r="E13" s="69" t="s">
        <v>246</v>
      </c>
      <c r="F13" s="70"/>
      <c r="G13" s="71"/>
      <c r="H13" s="149"/>
      <c r="I13" s="72">
        <f>+IF(AND(H14=FALSE,H15=FALSE),0,1)</f>
        <v>0</v>
      </c>
      <c r="J13" s="73">
        <f>IF(AND(H14=TRUE,H15=TRUE),"n/d",SUM(G14:G14))</f>
        <v>0</v>
      </c>
      <c r="K13" s="74" t="str">
        <f>IF(AND(H14=TRUE,H15=TRUE),"X",IF(I13=0,"""","R"))</f>
        <v>"</v>
      </c>
      <c r="L13" s="64" t="s">
        <v>261</v>
      </c>
      <c r="M13" s="67"/>
    </row>
    <row r="14" spans="1:15" ht="18.75" x14ac:dyDescent="0.25">
      <c r="A14" s="75"/>
      <c r="B14" s="63"/>
      <c r="C14" s="8"/>
      <c r="D14" s="63"/>
      <c r="E14" s="76"/>
      <c r="F14" s="77" t="s">
        <v>14</v>
      </c>
      <c r="G14" s="78">
        <f>+IF(H14=FALSE,0,1)</f>
        <v>0</v>
      </c>
      <c r="H14" s="147" t="b">
        <v>0</v>
      </c>
      <c r="I14" s="66"/>
      <c r="J14" s="66"/>
      <c r="K14" s="198" t="str">
        <f>IF(AND(H15=TRUE,H14=TRUE),"Non è possibile selezionare contemporaneamente le opzioni &lt;Si&gt; e &lt;No&gt;","")</f>
        <v/>
      </c>
      <c r="L14" s="198"/>
      <c r="M14" s="199"/>
    </row>
    <row r="15" spans="1:15" ht="18.75" x14ac:dyDescent="0.25">
      <c r="A15" s="75"/>
      <c r="B15" s="63"/>
      <c r="C15" s="8"/>
      <c r="D15" s="63"/>
      <c r="E15" s="76"/>
      <c r="F15" s="77" t="s">
        <v>16</v>
      </c>
      <c r="G15" s="78">
        <f>+IF(H15=FALSE,0,0)</f>
        <v>0</v>
      </c>
      <c r="H15" s="147" t="b">
        <v>0</v>
      </c>
      <c r="I15" s="66"/>
      <c r="J15" s="66"/>
      <c r="K15" s="198"/>
      <c r="L15" s="198"/>
      <c r="M15" s="199"/>
    </row>
    <row r="16" spans="1:15" x14ac:dyDescent="0.35">
      <c r="A16" s="75"/>
      <c r="B16" s="63"/>
      <c r="C16" s="8"/>
      <c r="D16" s="63"/>
      <c r="E16" s="64"/>
      <c r="F16" s="65"/>
      <c r="G16" s="64"/>
      <c r="H16" s="147"/>
      <c r="I16" s="66"/>
      <c r="J16" s="66"/>
      <c r="K16" s="64"/>
      <c r="L16" s="64"/>
      <c r="M16" s="67"/>
    </row>
  </sheetData>
  <mergeCells count="2">
    <mergeCell ref="K7:M11"/>
    <mergeCell ref="K14:M15"/>
  </mergeCells>
  <conditionalFormatting sqref="K7:M11">
    <cfRule type="cellIs" dxfId="10" priority="204" operator="notEqual">
      <formula>""</formula>
    </cfRule>
  </conditionalFormatting>
  <conditionalFormatting sqref="K14:M15">
    <cfRule type="cellIs" dxfId="9" priority="201" operator="notEqual">
      <formula>""</formula>
    </cfRule>
  </conditionalFormatting>
  <conditionalFormatting sqref="E14:F15">
    <cfRule type="expression" dxfId="8" priority="200">
      <formula>AND($H$14=TRUE,$H$15=TRUE)</formula>
    </cfRule>
  </conditionalFormatting>
  <conditionalFormatting sqref="K13">
    <cfRule type="cellIs" dxfId="7" priority="170" operator="equal">
      <formula>"X"</formula>
    </cfRule>
    <cfRule type="cellIs" dxfId="6" priority="184" operator="equal">
      <formula>""""</formula>
    </cfRule>
    <cfRule type="cellIs" dxfId="5" priority="185" operator="equal">
      <formula>"R"</formula>
    </cfRule>
  </conditionalFormatting>
  <conditionalFormatting sqref="K3">
    <cfRule type="cellIs" dxfId="4" priority="182" operator="equal">
      <formula>""""</formula>
    </cfRule>
    <cfRule type="cellIs" dxfId="3" priority="183" operator="equal">
      <formula>"R"</formula>
    </cfRule>
  </conditionalFormatting>
  <conditionalFormatting sqref="K6">
    <cfRule type="cellIs" dxfId="2" priority="30" operator="equal">
      <formula>"X"</formula>
    </cfRule>
    <cfRule type="cellIs" dxfId="1" priority="31" operator="equal">
      <formula>""""</formula>
    </cfRule>
    <cfRule type="cellIs" dxfId="0" priority="32" operator="equal">
      <formula>"R"</formula>
    </cfRule>
  </conditionalFormatting>
  <pageMargins left="0.7" right="0.7" top="0.75" bottom="0.75" header="0.3" footer="0.3"/>
  <pageSetup paperSize="9" scale="55" orientation="portrait" r:id="rId1"/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6</xdr:row>
                    <xdr:rowOff>9525</xdr:rowOff>
                  </from>
                  <to>
                    <xdr:col>4</xdr:col>
                    <xdr:colOff>295275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7</xdr:row>
                    <xdr:rowOff>0</xdr:rowOff>
                  </from>
                  <to>
                    <xdr:col>4</xdr:col>
                    <xdr:colOff>295275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8</xdr:row>
                    <xdr:rowOff>0</xdr:rowOff>
                  </from>
                  <to>
                    <xdr:col>4</xdr:col>
                    <xdr:colOff>295275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8</xdr:row>
                    <xdr:rowOff>200025</xdr:rowOff>
                  </from>
                  <to>
                    <xdr:col>4</xdr:col>
                    <xdr:colOff>295275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locked="0" defaultSize="0" autoFill="0" autoLine="0" autoPict="0">
                <anchor moveWithCells="1" sizeWithCells="1">
                  <from>
                    <xdr:col>4</xdr:col>
                    <xdr:colOff>76200</xdr:colOff>
                    <xdr:row>9</xdr:row>
                    <xdr:rowOff>200025</xdr:rowOff>
                  </from>
                  <to>
                    <xdr:col>4</xdr:col>
                    <xdr:colOff>295275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9" name="Check Box 18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13</xdr:row>
                    <xdr:rowOff>9525</xdr:rowOff>
                  </from>
                  <to>
                    <xdr:col>4</xdr:col>
                    <xdr:colOff>295275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10" name="Check Box 19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14</xdr:row>
                    <xdr:rowOff>0</xdr:rowOff>
                  </from>
                  <to>
                    <xdr:col>4</xdr:col>
                    <xdr:colOff>295275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Risposte!$B$3:$B$6</xm:f>
          </x14:formula1>
          <xm:sqref>F4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Cover</vt:lpstr>
      <vt:lpstr>Domande</vt:lpstr>
      <vt:lpstr>Riepilogo</vt:lpstr>
      <vt:lpstr>Risposte</vt:lpstr>
      <vt:lpstr>mod Domande</vt:lpstr>
      <vt:lpstr>Domande!Area_stampa</vt:lpstr>
      <vt:lpstr>'mod Domande'!Area_stampa</vt:lpstr>
      <vt:lpstr>Risposte!Area_stampa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Carletti Nicola - cvi0676</cp:lastModifiedBy>
  <cp:lastPrinted>2020-11-02T17:22:14Z</cp:lastPrinted>
  <dcterms:created xsi:type="dcterms:W3CDTF">2020-06-10T13:06:08Z</dcterms:created>
  <dcterms:modified xsi:type="dcterms:W3CDTF">2020-11-10T13:00:38Z</dcterms:modified>
</cp:coreProperties>
</file>