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165" windowHeight="9885" activeTab="0"/>
  </bookViews>
  <sheets>
    <sheet name="Ravvedimento 2009-2015" sheetId="1" r:id="rId1"/>
  </sheets>
  <definedNames>
    <definedName name="aliqSanz30gg">'Ravvedimento 2009-2015'!$K$57</definedName>
    <definedName name="aliqSanz90gg">'Ravvedimento 2009-2015'!$K$58</definedName>
    <definedName name="aliqSanzOltre30gg">'Ravvedimento 2009-2015'!$K$59</definedName>
    <definedName name="aliquota_sanzione">'Ravvedimento 2009-2015'!$K$60</definedName>
    <definedName name="data_scadenza">'Ravvedimento 2009-2015'!$J$6</definedName>
    <definedName name="data_versamento">'Ravvedimento 2009-2015'!$J$12</definedName>
    <definedName name="diritto_annuo_dovuto">'Ravvedimento 2009-2015'!$J$4</definedName>
    <definedName name="diritto_da_versare">#REF!</definedName>
    <definedName name="diritto_residuo">'Ravvedimento 2009-2015'!$J$10</definedName>
    <definedName name="dirittoVersato">'Ravvedimento 2009-2015'!$J$8</definedName>
    <definedName name="giorni_di_ritardo">'Ravvedimento 2009-2015'!$J$41</definedName>
    <definedName name="giorni_ritardo">#REF!</definedName>
    <definedName name="interesse_dovuto">'Ravvedimento 2009-2015'!$L$41</definedName>
    <definedName name="NoCalcolo">'Ravvedimento 2009-2015'!$C$43</definedName>
    <definedName name="oltre_anno">'Ravvedimento 2009-2015'!$B$43</definedName>
    <definedName name="Ravv90gg">'Ravvedimento 2009-2015'!$B$58</definedName>
    <definedName name="RavvBreve">'Ravvedimento 2009-2015'!$B$57</definedName>
    <definedName name="RavvLungo">'Ravvedimento 2009-2015'!$B$59</definedName>
    <definedName name="sigla_provincia">'Ravvedimento 2009-2015'!$L$10</definedName>
    <definedName name="tb_aliquoteSanzioni">'Ravvedimento 2009-2015'!$B$53:$M$55</definedName>
  </definedNames>
  <calcPr fullCalcOnLoad="1"/>
</workbook>
</file>

<file path=xl/sharedStrings.xml><?xml version="1.0" encoding="utf-8"?>
<sst xmlns="http://schemas.openxmlformats.org/spreadsheetml/2006/main" count="48" uniqueCount="42">
  <si>
    <t>(CIRCOLARE MINISTERO DELLE ATTIVITA' PRODUTTIVE N. 3587/C DEL 20/06/2005)</t>
  </si>
  <si>
    <t>eventuale versamento parziale - importo versato</t>
  </si>
  <si>
    <t>Nell'F24 indicare:</t>
  </si>
  <si>
    <t>codice ente/
codice comune</t>
  </si>
  <si>
    <t>codice tributo</t>
  </si>
  <si>
    <t>anno di
riferimento</t>
  </si>
  <si>
    <t>importi a debito versati</t>
  </si>
  <si>
    <t>ravv.</t>
  </si>
  <si>
    <t>immob.
Variati</t>
  </si>
  <si>
    <t>Acc.</t>
  </si>
  <si>
    <t>Saldo</t>
  </si>
  <si>
    <t>numero
immobili</t>
  </si>
  <si>
    <t>Decreto  Ministero Attività produttive n. 54 del 27.01.2005 - GU n. 90 19.04.05 - Art. 13 decreto lgs. N. 472/97</t>
  </si>
  <si>
    <t>Differenza giorni:</t>
  </si>
  <si>
    <t>Calcolo interessi</t>
  </si>
  <si>
    <t>aliquota</t>
  </si>
  <si>
    <t>vale fino al…</t>
  </si>
  <si>
    <t>giorni</t>
  </si>
  <si>
    <t>interessi</t>
  </si>
  <si>
    <t>ATTENZIONE!</t>
  </si>
  <si>
    <t>data di scadenza del pagamento dovuto</t>
  </si>
  <si>
    <t>I VERSAMENTI DI INTERESSI EFFETTUATI CON IL CODICE TRIBUTO 3851 E DI SANZIONI</t>
  </si>
  <si>
    <t>EFFETTUATE CON IL CODICE TRIBUTO 3852 NON SONO COMPENSABILI</t>
  </si>
  <si>
    <t>(RISOLUZIONE AGENZIA DELLE ENTRATE N. 115/E DEL 23/05/2003)</t>
  </si>
  <si>
    <t>Totale giorni e interessi</t>
  </si>
  <si>
    <t>VERSAMENTO CONTESTUALE DI DIRITTO SANZIONI ED INTERESSI, AL FINE DI CONTENERE I COSTI</t>
  </si>
  <si>
    <t>DI RISCOSSIONE GRAVANTI SULLE CAMERE DI COMMERCIO</t>
  </si>
  <si>
    <r>
      <t xml:space="preserve">IL RAVVEDIMENTO  VA  ESEGUITO IN UN  </t>
    </r>
    <r>
      <rPr>
        <b/>
        <sz val="12"/>
        <color indexed="16"/>
        <rFont val="Arial"/>
        <family val="2"/>
      </rPr>
      <t>UNICO MODELLO F24 TELEMATICO</t>
    </r>
    <r>
      <rPr>
        <b/>
        <sz val="9"/>
        <rFont val="Arial"/>
        <family val="2"/>
      </rPr>
      <t xml:space="preserve"> CON IL </t>
    </r>
  </si>
  <si>
    <t>violazioni commesse dal</t>
  </si>
  <si>
    <t>fino a</t>
  </si>
  <si>
    <t>ravv lungo</t>
  </si>
  <si>
    <t>Aliquota applicata</t>
  </si>
  <si>
    <t>Sanzione: determinazione aliquota e calcolo dell'importo dovuto</t>
  </si>
  <si>
    <t>Tabella aliquote delle sanzioni in relazione alla data di violazione</t>
  </si>
  <si>
    <t>data prevista del versamento del ravvedimento con F24</t>
  </si>
  <si>
    <t>SEZIONE IMU E ALTRI TRIBUTI LOCALI</t>
  </si>
  <si>
    <t>ravv 90gg</t>
  </si>
  <si>
    <t>ravv 30 gg</t>
  </si>
  <si>
    <t>inizio da…</t>
  </si>
  <si>
    <t>inizio fino a…</t>
  </si>
  <si>
    <t>fine da…</t>
  </si>
  <si>
    <t>fine fino a…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</si>
</sst>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dd/mm/yy"/>
    <numFmt numFmtId="172" formatCode="&quot;L.&quot;\ #,##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[$€-2]\ #,##0.000"/>
    <numFmt numFmtId="180" formatCode="0.000000000"/>
    <numFmt numFmtId="181" formatCode="0.0000000000"/>
    <numFmt numFmtId="182" formatCode="[$€-2]\ #,##0.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,##0.00;[Red]\-[$€-2]\ #,##0.00"/>
    <numFmt numFmtId="187" formatCode="&quot;€&quot;\ #,##0.00"/>
    <numFmt numFmtId="188" formatCode="[$-410]dddd\ d\ mmmm\ yyyy"/>
    <numFmt numFmtId="189" formatCode="&quot;Euro&quot;* 0.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[$€-2]\ #.##000_);[Red]\([$€-2]\ #.##000\)"/>
    <numFmt numFmtId="205" formatCode="dd/mm/yy;@"/>
    <numFmt numFmtId="206" formatCode="0.0%"/>
    <numFmt numFmtId="207" formatCode="&quot;€&quot;\ #,##0.000"/>
    <numFmt numFmtId="208" formatCode="&quot;€&quot;\ #,##0.0000"/>
    <numFmt numFmtId="209" formatCode="&quot;€&quot;\ #,##0.00000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18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5" fillId="17" borderId="0" xfId="0" applyNumberFormat="1" applyFont="1" applyFill="1" applyAlignment="1" applyProtection="1">
      <alignment/>
      <protection/>
    </xf>
    <xf numFmtId="0" fontId="0" fillId="17" borderId="0" xfId="0" applyFont="1" applyFill="1" applyAlignment="1" applyProtection="1">
      <alignment/>
      <protection/>
    </xf>
    <xf numFmtId="0" fontId="0" fillId="17" borderId="0" xfId="0" applyFont="1" applyFill="1" applyAlignment="1" applyProtection="1">
      <alignment horizontal="right"/>
      <protection/>
    </xf>
    <xf numFmtId="4" fontId="4" fillId="17" borderId="0" xfId="0" applyNumberFormat="1" applyFont="1" applyFill="1" applyAlignment="1" applyProtection="1">
      <alignment/>
      <protection/>
    </xf>
    <xf numFmtId="189" fontId="6" fillId="16" borderId="0" xfId="0" applyNumberFormat="1" applyFont="1" applyFill="1" applyAlignment="1" applyProtection="1">
      <alignment horizontal="center" wrapText="1"/>
      <protection/>
    </xf>
    <xf numFmtId="0" fontId="6" fillId="16" borderId="0" xfId="0" applyFont="1" applyFill="1" applyAlignment="1" applyProtection="1">
      <alignment/>
      <protection/>
    </xf>
    <xf numFmtId="3" fontId="6" fillId="16" borderId="0" xfId="0" applyNumberFormat="1" applyFont="1" applyFill="1" applyAlignment="1" applyProtection="1">
      <alignment/>
      <protection/>
    </xf>
    <xf numFmtId="189" fontId="1" fillId="16" borderId="0" xfId="0" applyNumberFormat="1" applyFont="1" applyFill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1" fillId="16" borderId="0" xfId="0" applyFont="1" applyFill="1" applyAlignment="1" applyProtection="1">
      <alignment horizontal="center"/>
      <protection/>
    </xf>
    <xf numFmtId="3" fontId="0" fillId="16" borderId="0" xfId="0" applyNumberFormat="1" applyFont="1" applyFill="1" applyAlignment="1" applyProtection="1">
      <alignment/>
      <protection/>
    </xf>
    <xf numFmtId="4" fontId="1" fillId="16" borderId="0" xfId="0" applyNumberFormat="1" applyFont="1" applyFill="1" applyAlignment="1" applyProtection="1">
      <alignment/>
      <protection/>
    </xf>
    <xf numFmtId="189" fontId="0" fillId="16" borderId="0" xfId="0" applyNumberFormat="1" applyFont="1" applyFill="1" applyAlignment="1" applyProtection="1">
      <alignment/>
      <protection/>
    </xf>
    <xf numFmtId="0" fontId="0" fillId="16" borderId="0" xfId="0" applyFont="1" applyFill="1" applyAlignment="1" applyProtection="1">
      <alignment horizontal="right"/>
      <protection/>
    </xf>
    <xf numFmtId="4" fontId="4" fillId="16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7" fillId="16" borderId="0" xfId="0" applyFont="1" applyFill="1" applyAlignment="1" applyProtection="1">
      <alignment horizontal="center"/>
      <protection/>
    </xf>
    <xf numFmtId="0" fontId="6" fillId="16" borderId="0" xfId="0" applyFont="1" applyFill="1" applyAlignment="1" applyProtection="1">
      <alignment horizontal="center" wrapText="1"/>
      <protection/>
    </xf>
    <xf numFmtId="0" fontId="8" fillId="16" borderId="0" xfId="0" applyFont="1" applyFill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187" fontId="2" fillId="0" borderId="0" xfId="0" applyNumberFormat="1" applyFont="1" applyAlignment="1" applyProtection="1">
      <alignment/>
      <protection/>
    </xf>
    <xf numFmtId="187" fontId="2" fillId="11" borderId="0" xfId="0" applyNumberFormat="1" applyFont="1" applyFill="1" applyAlignment="1" applyProtection="1">
      <alignment/>
      <protection locked="0"/>
    </xf>
    <xf numFmtId="14" fontId="2" fillId="11" borderId="0" xfId="0" applyNumberFormat="1" applyFont="1" applyFill="1" applyAlignment="1" applyProtection="1">
      <alignment/>
      <protection locked="0"/>
    </xf>
    <xf numFmtId="0" fontId="0" fillId="11" borderId="0" xfId="0" applyFill="1" applyAlignment="1" applyProtection="1">
      <alignment/>
      <protection locked="0"/>
    </xf>
    <xf numFmtId="14" fontId="0" fillId="11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7" fontId="0" fillId="0" borderId="0" xfId="61" applyNumberFormat="1" applyFont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10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0" fontId="32" fillId="0" borderId="0" xfId="0" applyNumberFormat="1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4" fontId="1" fillId="16" borderId="0" xfId="0" applyNumberFormat="1" applyFont="1" applyFill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4" fontId="35" fillId="0" borderId="10" xfId="0" applyNumberFormat="1" applyFont="1" applyBorder="1" applyAlignment="1" applyProtection="1">
      <alignment/>
      <protection/>
    </xf>
    <xf numFmtId="4" fontId="36" fillId="0" borderId="10" xfId="0" applyNumberFormat="1" applyFont="1" applyBorder="1" applyAlignment="1" applyProtection="1">
      <alignment/>
      <protection/>
    </xf>
    <xf numFmtId="4" fontId="35" fillId="0" borderId="0" xfId="0" applyNumberFormat="1" applyFont="1" applyBorder="1" applyAlignment="1" applyProtection="1">
      <alignment/>
      <protection/>
    </xf>
    <xf numFmtId="4" fontId="3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3" fillId="22" borderId="11" xfId="0" applyFont="1" applyFill="1" applyBorder="1" applyAlignment="1" applyProtection="1">
      <alignment horizontal="center" vertical="center"/>
      <protection/>
    </xf>
    <xf numFmtId="0" fontId="3" fillId="22" borderId="0" xfId="0" applyFont="1" applyFill="1" applyBorder="1" applyAlignment="1" applyProtection="1">
      <alignment horizontal="center" vertical="center"/>
      <protection/>
    </xf>
    <xf numFmtId="0" fontId="3" fillId="22" borderId="12" xfId="0" applyFont="1" applyFill="1" applyBorder="1" applyAlignment="1" applyProtection="1">
      <alignment horizontal="center" vertical="center"/>
      <protection/>
    </xf>
    <xf numFmtId="0" fontId="29" fillId="22" borderId="11" xfId="0" applyFont="1" applyFill="1" applyBorder="1" applyAlignment="1" applyProtection="1">
      <alignment horizontal="center"/>
      <protection/>
    </xf>
    <xf numFmtId="0" fontId="29" fillId="22" borderId="0" xfId="0" applyFont="1" applyFill="1" applyBorder="1" applyAlignment="1" applyProtection="1">
      <alignment horizontal="center"/>
      <protection/>
    </xf>
    <xf numFmtId="0" fontId="29" fillId="22" borderId="12" xfId="0" applyFont="1" applyFill="1" applyBorder="1" applyAlignment="1" applyProtection="1">
      <alignment horizontal="center"/>
      <protection/>
    </xf>
    <xf numFmtId="0" fontId="3" fillId="22" borderId="13" xfId="0" applyFont="1" applyFill="1" applyBorder="1" applyAlignment="1" applyProtection="1">
      <alignment horizontal="center"/>
      <protection/>
    </xf>
    <xf numFmtId="0" fontId="3" fillId="22" borderId="10" xfId="0" applyFont="1" applyFill="1" applyBorder="1" applyAlignment="1" applyProtection="1">
      <alignment horizontal="center"/>
      <protection/>
    </xf>
    <xf numFmtId="0" fontId="3" fillId="22" borderId="14" xfId="0" applyFont="1" applyFill="1" applyBorder="1" applyAlignment="1" applyProtection="1">
      <alignment horizontal="center"/>
      <protection/>
    </xf>
    <xf numFmtId="0" fontId="2" fillId="22" borderId="15" xfId="0" applyFont="1" applyFill="1" applyBorder="1" applyAlignment="1" applyProtection="1">
      <alignment horizontal="center"/>
      <protection/>
    </xf>
    <xf numFmtId="0" fontId="2" fillId="22" borderId="16" xfId="0" applyFont="1" applyFill="1" applyBorder="1" applyAlignment="1" applyProtection="1">
      <alignment horizontal="center"/>
      <protection/>
    </xf>
    <xf numFmtId="0" fontId="2" fillId="22" borderId="17" xfId="0" applyFont="1" applyFill="1" applyBorder="1" applyAlignment="1" applyProtection="1">
      <alignment horizontal="center"/>
      <protection/>
    </xf>
    <xf numFmtId="0" fontId="0" fillId="22" borderId="18" xfId="0" applyFont="1" applyFill="1" applyBorder="1" applyAlignment="1" applyProtection="1">
      <alignment horizontal="center"/>
      <protection/>
    </xf>
    <xf numFmtId="0" fontId="0" fillId="22" borderId="19" xfId="0" applyFont="1" applyFill="1" applyBorder="1" applyAlignment="1" applyProtection="1">
      <alignment horizontal="center"/>
      <protection/>
    </xf>
    <xf numFmtId="0" fontId="0" fillId="22" borderId="20" xfId="0" applyFont="1" applyFill="1" applyBorder="1" applyAlignment="1" applyProtection="1">
      <alignment horizontal="center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</xdr:row>
      <xdr:rowOff>19050</xdr:rowOff>
    </xdr:from>
    <xdr:to>
      <xdr:col>13</xdr:col>
      <xdr:colOff>9525</xdr:colOff>
      <xdr:row>8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257675" y="428625"/>
          <a:ext cx="1933575" cy="628650"/>
        </a:xfrm>
        <a:prstGeom prst="rect">
          <a:avLst/>
        </a:prstGeom>
        <a:solidFill>
          <a:srgbClr val="99CC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inserire i dati richiesti nelle caselle con sfondo arancione. </a:t>
          </a:r>
        </a:p>
      </xdr:txBody>
    </xdr:sp>
    <xdr:clientData/>
  </xdr:twoCellAnchor>
  <xdr:twoCellAnchor>
    <xdr:from>
      <xdr:col>10</xdr:col>
      <xdr:colOff>152400</xdr:colOff>
      <xdr:row>11</xdr:row>
      <xdr:rowOff>66675</xdr:rowOff>
    </xdr:from>
    <xdr:to>
      <xdr:col>13</xdr:col>
      <xdr:colOff>228600</xdr:colOff>
      <xdr:row>17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4143375" y="1400175"/>
          <a:ext cx="2266950" cy="1304925"/>
          <a:chOff x="436" y="155"/>
          <a:chExt cx="248" cy="138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436" y="156"/>
            <a:ext cx="248" cy="0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V="1">
            <a:off x="683" y="155"/>
            <a:ext cx="0" cy="138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656" y="290"/>
            <a:ext cx="27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7"/>
  <sheetViews>
    <sheetView showGridLines="0" tabSelected="1" workbookViewId="0" topLeftCell="A1">
      <selection activeCell="J13" sqref="J13"/>
    </sheetView>
  </sheetViews>
  <sheetFormatPr defaultColWidth="9.140625" defaultRowHeight="12.75" zeroHeight="1"/>
  <cols>
    <col min="1" max="1" width="1.7109375" style="24" customWidth="1"/>
    <col min="2" max="2" width="11.7109375" style="24" customWidth="1"/>
    <col min="3" max="3" width="11.00390625" style="24" customWidth="1"/>
    <col min="4" max="4" width="4.00390625" style="24" customWidth="1"/>
    <col min="5" max="5" width="5.28125" style="24" customWidth="1"/>
    <col min="6" max="6" width="3.28125" style="24" bestFit="1" customWidth="1"/>
    <col min="7" max="7" width="3.7109375" style="24" customWidth="1"/>
    <col min="8" max="8" width="5.140625" style="24" customWidth="1"/>
    <col min="9" max="9" width="1.7109375" style="24" customWidth="1"/>
    <col min="10" max="10" width="12.28125" style="24" customWidth="1"/>
    <col min="11" max="11" width="9.28125" style="24" customWidth="1"/>
    <col min="12" max="12" width="10.140625" style="24" bestFit="1" customWidth="1"/>
    <col min="13" max="13" width="13.421875" style="24" customWidth="1"/>
    <col min="14" max="14" width="3.7109375" style="24" customWidth="1"/>
    <col min="15" max="15" width="1.8515625" style="24" customWidth="1"/>
    <col min="16" max="16384" width="9.140625" style="24" hidden="1" customWidth="1"/>
  </cols>
  <sheetData>
    <row r="1" spans="2:14" ht="12.75">
      <c r="B1" s="71" t="str">
        <f>"CALCOLO RAVVEDIMENTO OPEROSO PER PAGAMENTO DIRITTO ANNUALE "&amp;YEAR(data_scadenza)</f>
        <v>CALCOLO RAVVEDIMENTO OPEROSO PER PAGAMENTO DIRITTO ANNUALE 2016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2:14" ht="12.75">
      <c r="B2" s="74" t="s">
        <v>12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ht="6.75" customHeight="1"/>
    <row r="4" spans="2:10" ht="12.75">
      <c r="B4" s="24" t="str">
        <f>"Diritto annuo dovuto per l'anno "&amp;YEAR(data_scadenza)</f>
        <v>Diritto annuo dovuto per l'anno 2016</v>
      </c>
      <c r="J4" s="26">
        <v>138</v>
      </c>
    </row>
    <row r="5" ht="6.75" customHeight="1"/>
    <row r="6" spans="2:10" ht="12.75">
      <c r="B6" s="24" t="s">
        <v>20</v>
      </c>
      <c r="J6" s="27">
        <v>42537</v>
      </c>
    </row>
    <row r="7" ht="5.25" customHeight="1"/>
    <row r="8" spans="2:10" ht="12.75">
      <c r="B8" s="24" t="s">
        <v>1</v>
      </c>
      <c r="J8" s="28">
        <v>0</v>
      </c>
    </row>
    <row r="9" ht="4.5" customHeight="1"/>
    <row r="10" spans="2:12" ht="12.75">
      <c r="B10" s="24" t="str">
        <f>"diritto non versato per l'anno "&amp;YEAR(data_scadenza)</f>
        <v>diritto non versato per l'anno 2016</v>
      </c>
      <c r="J10" s="25">
        <f>diritto_annuo_dovuto-dirittoVersato</f>
        <v>138</v>
      </c>
      <c r="L10" s="33"/>
    </row>
    <row r="11" ht="5.25" customHeight="1"/>
    <row r="12" spans="2:10" ht="12.75">
      <c r="B12" s="24" t="s">
        <v>34</v>
      </c>
      <c r="J12" s="29">
        <v>42613</v>
      </c>
    </row>
    <row r="13" ht="12" customHeight="1">
      <c r="B13" s="48">
        <f>IF(data_versamento&lt;=data_scadenza,"ATTENZIONE: la data di pagamento dev'essere successiva alla scadenza!",IF(oltre_anno,"ATTENZIONE! Il ravvedimento operoso non è possibile oltre l'anno dalla scadenza",""))</f>
      </c>
    </row>
    <row r="14" spans="2:14" s="3" customFormat="1" ht="18" customHeight="1">
      <c r="B14" s="2" t="s">
        <v>2</v>
      </c>
      <c r="L14" s="1"/>
      <c r="M14" s="4"/>
      <c r="N14" s="4"/>
    </row>
    <row r="15" spans="2:14" s="3" customFormat="1" ht="15.75">
      <c r="B15" s="5" t="s">
        <v>35</v>
      </c>
      <c r="C15" s="6"/>
      <c r="D15" s="6"/>
      <c r="E15" s="6"/>
      <c r="F15" s="6"/>
      <c r="G15" s="6"/>
      <c r="H15" s="6"/>
      <c r="I15" s="6"/>
      <c r="J15" s="6"/>
      <c r="K15" s="6"/>
      <c r="L15" s="7"/>
      <c r="M15" s="8"/>
      <c r="N15" s="8"/>
    </row>
    <row r="16" spans="2:14" s="3" customFormat="1" ht="19.5" customHeight="1">
      <c r="B16" s="9" t="s">
        <v>3</v>
      </c>
      <c r="C16" s="10"/>
      <c r="D16" s="22" t="s">
        <v>7</v>
      </c>
      <c r="E16" s="23" t="s">
        <v>8</v>
      </c>
      <c r="F16" s="23" t="s">
        <v>9</v>
      </c>
      <c r="G16" s="23" t="s">
        <v>10</v>
      </c>
      <c r="H16" s="23" t="s">
        <v>11</v>
      </c>
      <c r="I16" s="23"/>
      <c r="J16" s="9" t="s">
        <v>4</v>
      </c>
      <c r="K16" s="11"/>
      <c r="L16" s="9" t="s">
        <v>5</v>
      </c>
      <c r="M16" s="9" t="s">
        <v>6</v>
      </c>
      <c r="N16" s="9"/>
    </row>
    <row r="17" spans="2:14" s="3" customFormat="1" ht="18">
      <c r="B17" s="12" t="str">
        <f>"VI"</f>
        <v>VI</v>
      </c>
      <c r="C17" s="13"/>
      <c r="D17" s="21"/>
      <c r="E17" s="13"/>
      <c r="F17" s="13"/>
      <c r="G17" s="13"/>
      <c r="H17" s="13"/>
      <c r="I17" s="13"/>
      <c r="J17" s="14">
        <v>3850</v>
      </c>
      <c r="K17" s="15"/>
      <c r="L17" s="14">
        <f>YEAR(data_scadenza)</f>
        <v>2016</v>
      </c>
      <c r="M17" s="50">
        <f>IF(NoCalcolo,"XXXXX",diritto_residuo)</f>
        <v>138</v>
      </c>
      <c r="N17" s="16"/>
    </row>
    <row r="18" spans="2:14" s="3" customFormat="1" ht="18">
      <c r="B18" s="12" t="str">
        <f>"VI"</f>
        <v>VI</v>
      </c>
      <c r="C18" s="13"/>
      <c r="D18" s="21"/>
      <c r="E18" s="13"/>
      <c r="F18" s="13"/>
      <c r="G18" s="13"/>
      <c r="H18" s="13"/>
      <c r="I18" s="13"/>
      <c r="J18" s="14">
        <v>3851</v>
      </c>
      <c r="K18" s="15"/>
      <c r="L18" s="14">
        <f>YEAR(data_scadenza)</f>
        <v>2016</v>
      </c>
      <c r="M18" s="50">
        <f>IF(NoCalcolo,"XXXXX",interesse_dovuto)</f>
        <v>0.05746849315068494</v>
      </c>
      <c r="N18" s="16"/>
    </row>
    <row r="19" spans="2:14" s="3" customFormat="1" ht="18">
      <c r="B19" s="12" t="str">
        <f>"VI"</f>
        <v>VI</v>
      </c>
      <c r="C19" s="13"/>
      <c r="D19" s="21"/>
      <c r="E19" s="13"/>
      <c r="F19" s="13"/>
      <c r="G19" s="13"/>
      <c r="H19" s="13"/>
      <c r="I19" s="13"/>
      <c r="J19" s="14">
        <v>3852</v>
      </c>
      <c r="K19" s="15"/>
      <c r="L19" s="14">
        <f>YEAR(data_scadenza)</f>
        <v>2016</v>
      </c>
      <c r="M19" s="50">
        <f>IF(NoCalcolo,"XXXXX",ROUND((diritto_residuo*aliquota_sanzione),2))</f>
        <v>4.6</v>
      </c>
      <c r="N19" s="16"/>
    </row>
    <row r="20" spans="2:14" s="3" customFormat="1" ht="6.75" customHeight="1">
      <c r="B20" s="17"/>
      <c r="C20" s="13"/>
      <c r="D20" s="13"/>
      <c r="E20" s="13"/>
      <c r="F20" s="13"/>
      <c r="G20" s="13"/>
      <c r="H20" s="13"/>
      <c r="I20" s="13"/>
      <c r="J20" s="13"/>
      <c r="K20" s="15"/>
      <c r="L20" s="18"/>
      <c r="M20" s="19"/>
      <c r="N20" s="19"/>
    </row>
    <row r="21" spans="2:15" s="3" customFormat="1" ht="18" customHeight="1">
      <c r="B21" s="54" t="str">
        <f>"Interessi calcolati per un pagamento entro e non oltre il "&amp;TEXT(data_versamento,"g mmmm aaaa")</f>
        <v>Interessi calcolati per un pagamento entro e non oltre il 31 agosto 2016</v>
      </c>
      <c r="C21" s="2"/>
      <c r="L21" s="20"/>
      <c r="M21" s="55">
        <f>SUM(M17:M20)</f>
        <v>142.65746849315067</v>
      </c>
      <c r="N21" s="56"/>
      <c r="O21" s="4"/>
    </row>
    <row r="22" spans="2:15" s="3" customFormat="1" ht="3" customHeight="1" thickBot="1">
      <c r="B22" s="52"/>
      <c r="C22" s="57"/>
      <c r="D22" s="58"/>
      <c r="E22" s="58"/>
      <c r="F22" s="58"/>
      <c r="G22" s="58"/>
      <c r="H22" s="58"/>
      <c r="I22" s="58"/>
      <c r="J22" s="58"/>
      <c r="K22" s="58"/>
      <c r="L22" s="59"/>
      <c r="M22" s="53"/>
      <c r="N22" s="51"/>
      <c r="O22" s="4"/>
    </row>
    <row r="23" spans="2:15" s="3" customFormat="1" ht="15.75" customHeight="1" thickTop="1">
      <c r="B23" s="77" t="s">
        <v>19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4"/>
    </row>
    <row r="24" spans="2:15" s="3" customFormat="1" ht="12.75" customHeight="1">
      <c r="B24" s="65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4"/>
    </row>
    <row r="25" spans="2:15" s="3" customFormat="1" ht="11.25" customHeight="1">
      <c r="B25" s="65" t="s">
        <v>25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4"/>
    </row>
    <row r="26" spans="2:15" s="3" customFormat="1" ht="10.5" customHeight="1">
      <c r="B26" s="65" t="s">
        <v>26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4"/>
    </row>
    <row r="27" spans="2:15" s="3" customFormat="1" ht="14.25">
      <c r="B27" s="62" t="s">
        <v>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4"/>
    </row>
    <row r="28" spans="2:14" ht="12.75">
      <c r="B28" s="65" t="s">
        <v>21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</row>
    <row r="29" spans="2:14" ht="12.75">
      <c r="B29" s="65" t="s">
        <v>22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</row>
    <row r="30" spans="2:14" ht="13.5" thickBot="1">
      <c r="B30" s="68" t="s">
        <v>23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ht="3.75" customHeight="1" thickTop="1"/>
    <row r="32" spans="2:5" ht="12.75">
      <c r="B32" s="47" t="s">
        <v>14</v>
      </c>
      <c r="C32" s="35"/>
      <c r="E32" s="36"/>
    </row>
    <row r="33" spans="2:12" ht="12.75">
      <c r="B33" s="38" t="s">
        <v>15</v>
      </c>
      <c r="C33" s="37" t="s">
        <v>16</v>
      </c>
      <c r="E33" s="36"/>
      <c r="J33" s="30" t="s">
        <v>17</v>
      </c>
      <c r="L33" s="30" t="s">
        <v>18</v>
      </c>
    </row>
    <row r="34" spans="2:12" ht="12.75" hidden="1">
      <c r="B34" s="34">
        <v>0.03</v>
      </c>
      <c r="C34" s="39">
        <v>40178</v>
      </c>
      <c r="D34" s="24" t="s">
        <v>13</v>
      </c>
      <c r="E34" s="36"/>
      <c r="J34" s="40">
        <f>IF(data_scadenza&lt;=C34,IF(data_versamento&lt;=C34,data_versamento-data_scadenza,C34-data_scadenza),0)</f>
        <v>0</v>
      </c>
      <c r="L34" s="24">
        <f aca="true" t="shared" si="0" ref="L34:L40">diritto_residuo*B34*J34/365</f>
        <v>0</v>
      </c>
    </row>
    <row r="35" spans="2:12" ht="12.75" hidden="1">
      <c r="B35" s="34">
        <v>0.01</v>
      </c>
      <c r="C35" s="39">
        <v>40543</v>
      </c>
      <c r="D35" s="24" t="s">
        <v>13</v>
      </c>
      <c r="J35" s="40">
        <f>IF(data_scadenza&lt;=C35,IF(data_versamento&lt;=C34,0,IF(data_versamento&lt;=C35,data_versamento-MAX(C34,data_scadenza),C35-MAX(C34+1,data_scadenza))),0)</f>
        <v>0</v>
      </c>
      <c r="L35" s="24">
        <f t="shared" si="0"/>
        <v>0</v>
      </c>
    </row>
    <row r="36" spans="2:12" ht="12.75" hidden="1">
      <c r="B36" s="34">
        <v>0.015</v>
      </c>
      <c r="C36" s="39">
        <v>40908</v>
      </c>
      <c r="D36" s="33" t="s">
        <v>13</v>
      </c>
      <c r="J36" s="40">
        <f>IF(data_scadenza&lt;=C36,IF(data_versamento&lt;=C35,0,IF(data_versamento&lt;=C36,data_versamento-MAX(C35,data_scadenza),C36-MAX(C35+1,data_scadenza))),0)</f>
        <v>0</v>
      </c>
      <c r="L36" s="24">
        <f t="shared" si="0"/>
        <v>0</v>
      </c>
    </row>
    <row r="37" spans="2:12" ht="12.75" hidden="1">
      <c r="B37" s="34">
        <v>0.025</v>
      </c>
      <c r="C37" s="39">
        <v>41639</v>
      </c>
      <c r="D37" s="33" t="s">
        <v>13</v>
      </c>
      <c r="J37" s="40">
        <f>IF(data_scadenza&lt;=C37,IF(data_versamento&lt;=C36,0,IF(data_versamento&lt;=C37,data_versamento-MAX(C36,data_scadenza),C37-MAX(C36+1,data_scadenza))),0)</f>
        <v>0</v>
      </c>
      <c r="L37" s="24">
        <f t="shared" si="0"/>
        <v>0</v>
      </c>
    </row>
    <row r="38" spans="2:12" ht="12.75" hidden="1">
      <c r="B38" s="34">
        <v>0.01</v>
      </c>
      <c r="C38" s="39">
        <v>42004</v>
      </c>
      <c r="D38" s="33" t="s">
        <v>13</v>
      </c>
      <c r="J38" s="40">
        <f>IF(data_scadenza&lt;=C38,IF(data_versamento&lt;=C37,0,IF(data_versamento&lt;=C38,data_versamento-MAX(C37,data_scadenza),C38-MAX(C37+1,data_scadenza))),0)</f>
        <v>0</v>
      </c>
      <c r="L38" s="24">
        <f t="shared" si="0"/>
        <v>0</v>
      </c>
    </row>
    <row r="39" spans="2:12" ht="12.75" hidden="1">
      <c r="B39" s="34">
        <v>0.005</v>
      </c>
      <c r="C39" s="39">
        <v>42369</v>
      </c>
      <c r="D39" s="33" t="s">
        <v>13</v>
      </c>
      <c r="J39" s="40">
        <f>IF(data_scadenza&lt;=C39,IF(data_versamento&lt;=C38,0,IF(data_versamento&lt;=C39,data_versamento-MAX(C38,data_scadenza),C39-MAX(C38+1,data_scadenza))),0)</f>
        <v>0</v>
      </c>
      <c r="L39" s="24">
        <f>diritto_residuo*B39*J39/365</f>
        <v>0</v>
      </c>
    </row>
    <row r="40" spans="2:12" ht="12.75">
      <c r="B40" s="34">
        <v>0.002</v>
      </c>
      <c r="C40" s="39">
        <v>42370</v>
      </c>
      <c r="D40" s="33" t="s">
        <v>13</v>
      </c>
      <c r="J40" s="40">
        <f>IF(data_versamento&gt;=C40,data_versamento-MAX(data_scadenza,C40-1),0)</f>
        <v>76</v>
      </c>
      <c r="L40" s="24">
        <f t="shared" si="0"/>
        <v>0.05746849315068494</v>
      </c>
    </row>
    <row r="41" spans="2:12" ht="12.75">
      <c r="B41" s="41"/>
      <c r="D41" s="42" t="s">
        <v>24</v>
      </c>
      <c r="J41" s="43">
        <f>SUM(J34:J40)</f>
        <v>76</v>
      </c>
      <c r="L41" s="32">
        <f>SUM(L34:L40)</f>
        <v>0.05746849315068494</v>
      </c>
    </row>
    <row r="42" ht="12.75"/>
    <row r="43" spans="2:3" ht="12.75" hidden="1">
      <c r="B43" s="49" t="b">
        <f>IF(giorni_di_ritardo&gt;366,TRUE,IF(giorni_di_ritardo=366,IF(DAY(data_scadenza)=DAY(data_versamento),FALSE,TRUE),FALSE))</f>
        <v>0</v>
      </c>
      <c r="C43" s="49" t="b">
        <f>OR(B43,(data_versamento&lt;=data_scadenza))</f>
        <v>0</v>
      </c>
    </row>
    <row r="44" spans="2:11" ht="12.75">
      <c r="B44" s="44" t="s">
        <v>32</v>
      </c>
      <c r="K44" s="34"/>
    </row>
    <row r="45" ht="12.75">
      <c r="B45" s="24" t="str">
        <f>IF(giorni_di_ritardo&gt;90,RavvLungo,IF(giorni_di_ritardo&gt;30,Ravv90gg,RavvBreve))</f>
        <v>Ravvedimento 90gg: dal 17/07/2016 al 14/09/2016</v>
      </c>
    </row>
    <row r="46" spans="2:12" ht="12.75">
      <c r="B46" s="24" t="str">
        <f>"Data violazione: "&amp;TEXT(data_scadenza,"gg/mm/aaaa")</f>
        <v>Data violazione: 16/06/2016</v>
      </c>
      <c r="L46" s="39"/>
    </row>
    <row r="47" spans="2:12" ht="12.75">
      <c r="B47" s="3" t="str">
        <f>"Aliquota applicata per la sanzione: "&amp;TEXT(aliquota_sanzione,"##,00%")</f>
        <v>Aliquota applicata per la sanzione: 3,33%</v>
      </c>
      <c r="L47" s="39"/>
    </row>
    <row r="48" spans="2:12" ht="12.75">
      <c r="B48" s="3" t="str">
        <f>"Importo su cui è applicata la sanzione: € "&amp;TEXT(diritto_residuo,"#.##0,00")</f>
        <v>Importo su cui è applicata la sanzione: € 138,00</v>
      </c>
      <c r="L48" s="61"/>
    </row>
    <row r="49" ht="12.75">
      <c r="B49" s="3" t="str">
        <f>"Sanzione da versare: € "&amp;TEXT(M19,"#.##0,00")</f>
        <v>Sanzione da versare: € 4,60</v>
      </c>
    </row>
    <row r="50" ht="3" customHeight="1">
      <c r="B50" s="31"/>
    </row>
    <row r="51" ht="12.75">
      <c r="B51" s="31" t="s">
        <v>33</v>
      </c>
    </row>
    <row r="52" spans="2:13" ht="12.75">
      <c r="B52" s="24" t="s">
        <v>28</v>
      </c>
      <c r="J52" s="24" t="s">
        <v>29</v>
      </c>
      <c r="K52" s="45" t="s">
        <v>37</v>
      </c>
      <c r="L52" s="30" t="s">
        <v>36</v>
      </c>
      <c r="M52" s="30" t="s">
        <v>30</v>
      </c>
    </row>
    <row r="53" spans="2:13" ht="12.75">
      <c r="B53" s="39">
        <v>41916</v>
      </c>
      <c r="J53" s="39">
        <f ca="1">MAX(TODAY(),data_versamento)</f>
        <v>42613</v>
      </c>
      <c r="K53" s="34">
        <v>0.03</v>
      </c>
      <c r="L53" s="60">
        <v>0.0333</v>
      </c>
      <c r="M53" s="60">
        <v>0.0375</v>
      </c>
    </row>
    <row r="54" spans="2:13" ht="12.75">
      <c r="B54" s="39">
        <v>40575</v>
      </c>
      <c r="J54" s="39">
        <v>41915</v>
      </c>
      <c r="K54" s="34">
        <v>0.03</v>
      </c>
      <c r="L54" s="60">
        <v>0.0375</v>
      </c>
      <c r="M54" s="60">
        <v>0.0375</v>
      </c>
    </row>
    <row r="55" spans="2:13" ht="12.75">
      <c r="B55" s="39">
        <v>39783</v>
      </c>
      <c r="J55" s="39">
        <v>40574</v>
      </c>
      <c r="K55" s="34">
        <v>0.025</v>
      </c>
      <c r="L55" s="60">
        <v>0.03</v>
      </c>
      <c r="M55" s="60">
        <v>0.03</v>
      </c>
    </row>
    <row r="56" ht="2.25" customHeight="1">
      <c r="K56" s="34"/>
    </row>
    <row r="57" spans="2:11" ht="12.75">
      <c r="B57" s="24" t="str">
        <f>"Ravvedimento BREVE: dal "&amp;TEXT(data_scadenza+1,"gg/mm/aaaa")&amp;" al "&amp;TEXT(data_scadenza+30,"gg/mm/aaaa")</f>
        <v>Ravvedimento BREVE: dal 17/06/2016 al 16/07/2016</v>
      </c>
      <c r="K57" s="46">
        <f>IF(data_scadenza&gt;B53,K53,IF(data_scadenza&gt;B54,K54,IF(data_scadenza&gt;B55,K55,"???")))</f>
        <v>0.03</v>
      </c>
    </row>
    <row r="58" spans="2:11" ht="12.75">
      <c r="B58" s="24" t="str">
        <f>"Ravvedimento 90gg: dal "&amp;TEXT(data_scadenza+31,"gg/mm/aaaa")&amp;" al "&amp;TEXT(data_scadenza+90,"gg/mm/aaaa")</f>
        <v>Ravvedimento 90gg: dal 17/07/2016 al 14/09/2016</v>
      </c>
      <c r="K58" s="46">
        <f>IF(data_scadenza&gt;B53,L53,IF(data_scadenza&gt;B54,L54,IF(data_scadenza&gt;B55,L55,"???")))</f>
        <v>0.0333</v>
      </c>
    </row>
    <row r="59" spans="2:11" ht="12.75">
      <c r="B59" s="24" t="str">
        <f>"Ravvedimento LUNGO: dal "&amp;TEXT(data_scadenza+91,"gg/mm/aaaa")&amp;" al "&amp;TEXT(DATE(YEAR(data_scadenza)+1,MONTH(data_scadenza),DAY(data_scadenza)),"gg/mm/aaaa")</f>
        <v>Ravvedimento LUNGO: dal 15/09/2016 al 16/06/2017</v>
      </c>
      <c r="K59" s="46">
        <f>IF(data_scadenza&gt;B53,M53,IF(data_scadenza&gt;B54,M54,IF(data_scadenza&gt;B55,M55,"???")))</f>
        <v>0.0375</v>
      </c>
    </row>
    <row r="60" spans="2:11" ht="14.25" customHeight="1">
      <c r="B60" s="24" t="s">
        <v>31</v>
      </c>
      <c r="K60" s="46">
        <f>IF(giorni_di_ritardo&gt;90,aliqSanzOltre30gg,IF(giorni_di_ritardo&gt;30,aliqSanz90gg,aliqSanz30gg))</f>
        <v>0.0333</v>
      </c>
    </row>
    <row r="61" ht="6.75" customHeight="1"/>
    <row r="62" ht="12.75" hidden="1"/>
    <row r="63" spans="2:3" ht="12.75" hidden="1">
      <c r="B63" s="24" t="s">
        <v>38</v>
      </c>
      <c r="C63" s="39">
        <v>42371</v>
      </c>
    </row>
    <row r="64" spans="2:3" ht="12.75" hidden="1">
      <c r="B64" s="24" t="s">
        <v>39</v>
      </c>
      <c r="C64" s="39">
        <v>42735</v>
      </c>
    </row>
    <row r="65" ht="12.75" hidden="1"/>
    <row r="66" spans="2:3" ht="12.75" hidden="1">
      <c r="B66" s="24" t="s">
        <v>40</v>
      </c>
      <c r="C66" s="39">
        <v>42571</v>
      </c>
    </row>
    <row r="67" spans="2:3" ht="12.75" hidden="1">
      <c r="B67" s="24" t="s">
        <v>41</v>
      </c>
      <c r="C67" s="39">
        <v>42969</v>
      </c>
    </row>
  </sheetData>
  <sheetProtection/>
  <mergeCells count="10">
    <mergeCell ref="B27:N27"/>
    <mergeCell ref="B28:N28"/>
    <mergeCell ref="B30:N30"/>
    <mergeCell ref="B1:N1"/>
    <mergeCell ref="B2:N2"/>
    <mergeCell ref="B29:N29"/>
    <mergeCell ref="B24:N24"/>
    <mergeCell ref="B23:N23"/>
    <mergeCell ref="B25:N25"/>
    <mergeCell ref="B26:N26"/>
  </mergeCells>
  <dataValidations count="2">
    <dataValidation type="date" allowBlank="1" showInputMessage="1" showErrorMessage="1" promptTitle="data di ravvedimento" prompt="La data di pagamento del ravvedimento dev'essere compresa fra 20/07/2016 e 22/08/2017." errorTitle="Data fuori periodo!" error="La data di pagamento del ravvedimento dev'essere compresa fra 20/07/2016 e 22/08/2017.&#10;Ovviamente non può eccede l'anno dalla data in cui il pagamento era dovuto." sqref="J12">
      <formula1>$C$66</formula1>
      <formula2>$C$67</formula2>
    </dataValidation>
    <dataValidation type="date" allowBlank="1" showInputMessage="1" showErrorMessage="1" promptTitle="data scadenza pagamento" prompt="accetta date dal 2/1/2016 al 31/12/2016" errorTitle="Data di violazione non valida" error="La data di violazione (è quella di scadenza del diritto annuale 2016) dev'essere compresa fra il 2 gennaio 2016 e il 31 dicembre 2016." sqref="J6">
      <formula1>$C$63</formula1>
      <formula2>$C$64</formula2>
    </dataValidation>
  </dataValidations>
  <printOptions horizontalCentered="1"/>
  <pageMargins left="0.35433070866141736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&amp;Cfoglio di calcolo del ravvedimento operoso del diritto annuale 2015
&amp;9versione 22/12/2015 aggiornata con il tasso di interesse legale dell'anno 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Ms Windows</dc:creator>
  <cp:keywords/>
  <dc:description/>
  <cp:lastModifiedBy>cvi0220</cp:lastModifiedBy>
  <cp:lastPrinted>2016-06-14T09:09:28Z</cp:lastPrinted>
  <dcterms:created xsi:type="dcterms:W3CDTF">2007-03-06T10:22:56Z</dcterms:created>
  <dcterms:modified xsi:type="dcterms:W3CDTF">2016-08-30T15:37:10Z</dcterms:modified>
  <cp:category/>
  <cp:version/>
  <cp:contentType/>
  <cp:contentStatus/>
</cp:coreProperties>
</file>